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DieseArbeitsmappe"/>
  <bookViews>
    <workbookView xWindow="240" yWindow="60" windowWidth="15480" windowHeight="11640" activeTab="1"/>
  </bookViews>
  <sheets>
    <sheet name="Nositelji" sheetId="4" r:id="rId1"/>
    <sheet name="Rezultat" sheetId="5" r:id="rId2"/>
    <sheet name="Tablica" sheetId="6" r:id="rId3"/>
    <sheet name="Poredak" sheetId="7" r:id="rId4"/>
  </sheets>
  <definedNames>
    <definedName name="_Fill" hidden="1">#REF!</definedName>
    <definedName name="fillPlayers_10" localSheetId="0">Nositelji!$B$2:$E$18</definedName>
    <definedName name="fillPlayers_11" localSheetId="0">Nositelji!$B$2:$E$18</definedName>
    <definedName name="fillPlayers_12" localSheetId="0">Nositelji!$B$2:$E$17</definedName>
    <definedName name="fillPlayers_13" localSheetId="0">Nositelji!$B$2:$E$13</definedName>
    <definedName name="fillPlayers_14" localSheetId="0">Nositelji!$B$2:$E$17</definedName>
    <definedName name="fillPlayers_15" localSheetId="0">Nositelji!$B$2:$F$15</definedName>
    <definedName name="fillPlayers_16" localSheetId="0">Nositelji!$B$2:$F$15</definedName>
    <definedName name="fillPlayers_17" localSheetId="0">Nositelji!$B$2</definedName>
    <definedName name="fillPlayers_2" localSheetId="0">Nositelji!$B$2:$E$14</definedName>
    <definedName name="fillPlayers_4" localSheetId="0">Nositelji!$B$2:$E$19</definedName>
    <definedName name="fillPlayers_5" localSheetId="0">Nositelji!$B$2:$E$19</definedName>
    <definedName name="fillPlayers_6" localSheetId="0">Nositelji!$B$2:$E$18</definedName>
    <definedName name="fillPlayers_9" localSheetId="0">Nositelji!$B$2:$E$18</definedName>
    <definedName name="_xlnm.Print_Titles" localSheetId="1">Rezultat!$1:$1</definedName>
    <definedName name="_xlnm.Print_Area" localSheetId="0">Nositelji!$A$1:$F$17</definedName>
    <definedName name="_xlnm.Print_Area" localSheetId="3">Poredak!$A$1:$B$18</definedName>
    <definedName name="_xlnm.Print_Area" localSheetId="1">Rezultat!$A$1:$R$31</definedName>
    <definedName name="_xlnm.Print_Area" localSheetId="2">Tablica!$A$1:$J$47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I31" i="5" l="1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G32" i="5" l="1"/>
  <c r="I32" i="5"/>
  <c r="G5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4" i="5"/>
  <c r="G3" i="5"/>
  <c r="G2" i="5"/>
  <c r="G3" i="4" l="1"/>
  <c r="F9" i="5" s="1"/>
  <c r="A47" i="6" s="1"/>
  <c r="A3" i="5"/>
  <c r="A4" i="5" s="1"/>
  <c r="G7" i="4"/>
  <c r="F7" i="5" s="1"/>
  <c r="A35" i="6" s="1"/>
  <c r="G6" i="4"/>
  <c r="D4" i="5" s="1"/>
  <c r="A13" i="6" s="1"/>
  <c r="G2" i="4"/>
  <c r="D2" i="5" s="1"/>
  <c r="G4" i="4"/>
  <c r="D6" i="5" s="1"/>
  <c r="A25" i="6" s="1"/>
  <c r="G5" i="4"/>
  <c r="F5" i="5" s="1"/>
  <c r="A23" i="6" s="1"/>
  <c r="G8" i="4"/>
  <c r="D8" i="5" s="1"/>
  <c r="A37" i="6" s="1"/>
  <c r="G9" i="4"/>
  <c r="F3" i="5" s="1"/>
  <c r="A11" i="6" s="1"/>
  <c r="G10" i="4"/>
  <c r="D3" i="5" s="1"/>
  <c r="A7" i="6" s="1"/>
  <c r="G11" i="4"/>
  <c r="F8" i="5" s="1"/>
  <c r="A41" i="6" s="1"/>
  <c r="G12" i="4"/>
  <c r="D7" i="5" s="1"/>
  <c r="A31" i="6" s="1"/>
  <c r="G13" i="4"/>
  <c r="F4" i="5" s="1"/>
  <c r="A17" i="6" s="1"/>
  <c r="G14" i="4"/>
  <c r="D5" i="5" s="1"/>
  <c r="A19" i="6" s="1"/>
  <c r="G15" i="4"/>
  <c r="F6" i="5" s="1"/>
  <c r="A29" i="6" s="1"/>
  <c r="G16" i="4"/>
  <c r="D9" i="5" s="1"/>
  <c r="A43" i="6" s="1"/>
  <c r="G17" i="4"/>
  <c r="F2" i="5" s="1"/>
  <c r="A3" i="6"/>
  <c r="A4" i="6"/>
  <c r="B7" i="6"/>
  <c r="A10" i="6"/>
  <c r="J11" i="6"/>
  <c r="C13" i="6"/>
  <c r="E13" i="6"/>
  <c r="G13" i="6"/>
  <c r="I13" i="6"/>
  <c r="A16" i="6"/>
  <c r="H17" i="6"/>
  <c r="B19" i="6"/>
  <c r="J19" i="6"/>
  <c r="I21" i="6"/>
  <c r="A22" i="6"/>
  <c r="D26" i="6"/>
  <c r="F26" i="6"/>
  <c r="A28" i="6"/>
  <c r="B31" i="6"/>
  <c r="A34" i="6"/>
  <c r="J35" i="6"/>
  <c r="C37" i="6"/>
  <c r="E37" i="6"/>
  <c r="G37" i="6"/>
  <c r="I37" i="6"/>
  <c r="A40" i="6"/>
  <c r="H41" i="6"/>
  <c r="B43" i="6"/>
  <c r="J43" i="6"/>
  <c r="I45" i="6"/>
  <c r="A46" i="6"/>
  <c r="A3" i="7"/>
  <c r="A4" i="7"/>
  <c r="A5" i="7" s="1"/>
  <c r="A6" i="7" s="1"/>
  <c r="D10" i="5" l="1"/>
  <c r="J44" i="6" s="1"/>
  <c r="A5" i="6"/>
  <c r="D14" i="5"/>
  <c r="B3" i="6" s="1"/>
  <c r="A1" i="6"/>
  <c r="D15" i="5"/>
  <c r="B15" i="6" s="1"/>
  <c r="A15" i="6"/>
  <c r="A5" i="5"/>
  <c r="D11" i="5"/>
  <c r="J36" i="6" s="1"/>
  <c r="A9" i="6"/>
  <c r="F14" i="5"/>
  <c r="B9" i="6" s="1"/>
  <c r="F10" i="5"/>
  <c r="J40" i="6" l="1"/>
  <c r="B14" i="7"/>
  <c r="F11" i="5"/>
  <c r="A21" i="6"/>
  <c r="F15" i="5"/>
  <c r="B21" i="6" s="1"/>
  <c r="A6" i="5"/>
  <c r="J32" i="6" l="1"/>
  <c r="B15" i="7"/>
  <c r="D16" i="5"/>
  <c r="B27" i="6" s="1"/>
  <c r="D12" i="5"/>
  <c r="J20" i="6" s="1"/>
  <c r="A27" i="6"/>
  <c r="A7" i="5"/>
  <c r="A8" i="5" l="1"/>
  <c r="A33" i="6"/>
  <c r="F16" i="5"/>
  <c r="B33" i="6" s="1"/>
  <c r="F12" i="5"/>
  <c r="J16" i="6" l="1"/>
  <c r="B16" i="7"/>
  <c r="D17" i="5"/>
  <c r="B39" i="6" s="1"/>
  <c r="A9" i="5"/>
  <c r="D13" i="5"/>
  <c r="J12" i="6" s="1"/>
  <c r="A39" i="6"/>
  <c r="A10" i="5" l="1"/>
  <c r="F17" i="5"/>
  <c r="B45" i="6" s="1"/>
  <c r="A45" i="6"/>
  <c r="F13" i="5"/>
  <c r="J8" i="6" l="1"/>
  <c r="B17" i="7"/>
  <c r="D21" i="5"/>
  <c r="I42" i="6" s="1"/>
  <c r="A11" i="5"/>
  <c r="J42" i="6"/>
  <c r="D20" i="5" l="1"/>
  <c r="I34" i="6" s="1"/>
  <c r="J34" i="6"/>
  <c r="A12" i="5"/>
  <c r="A13" i="5" l="1"/>
  <c r="D19" i="5"/>
  <c r="I18" i="6" s="1"/>
  <c r="J18" i="6"/>
  <c r="D18" i="5" l="1"/>
  <c r="I10" i="6" s="1"/>
  <c r="J10" i="6"/>
  <c r="A14" i="5"/>
  <c r="D22" i="5" l="1"/>
  <c r="C6" i="6" s="1"/>
  <c r="B6" i="6"/>
  <c r="F18" i="5"/>
  <c r="A15" i="5"/>
  <c r="I14" i="6" l="1"/>
  <c r="B10" i="7"/>
  <c r="A16" i="5"/>
  <c r="B18" i="6"/>
  <c r="F19" i="5"/>
  <c r="F22" i="5"/>
  <c r="C18" i="6" s="1"/>
  <c r="I22" i="6" l="1"/>
  <c r="B11" i="7"/>
  <c r="D23" i="5"/>
  <c r="C30" i="6" s="1"/>
  <c r="B30" i="6"/>
  <c r="F20" i="5"/>
  <c r="A17" i="5"/>
  <c r="I38" i="6" l="1"/>
  <c r="B12" i="7"/>
  <c r="A18" i="5"/>
  <c r="F21" i="5"/>
  <c r="F23" i="5"/>
  <c r="C42" i="6" s="1"/>
  <c r="B42" i="6"/>
  <c r="I46" i="6" l="1"/>
  <c r="B13" i="7"/>
  <c r="D24" i="5"/>
  <c r="H12" i="6" s="1"/>
  <c r="I12" i="6"/>
  <c r="A19" i="5"/>
  <c r="A20" i="5" l="1"/>
  <c r="F24" i="5"/>
  <c r="I20" i="6"/>
  <c r="H20" i="6" l="1"/>
  <c r="B8" i="7"/>
  <c r="D25" i="5"/>
  <c r="H37" i="6" s="1"/>
  <c r="I36" i="6"/>
  <c r="A21" i="5"/>
  <c r="A22" i="5" l="1"/>
  <c r="F25" i="5"/>
  <c r="I44" i="6"/>
  <c r="H44" i="6" l="1"/>
  <c r="B9" i="7"/>
  <c r="D28" i="5"/>
  <c r="D12" i="6" s="1"/>
  <c r="F27" i="5"/>
  <c r="C12" i="6"/>
  <c r="A23" i="5"/>
  <c r="G32" i="6" l="1"/>
  <c r="B7" i="7"/>
  <c r="D29" i="5"/>
  <c r="D36" i="6" s="1"/>
  <c r="A24" i="5"/>
  <c r="F26" i="5"/>
  <c r="C36" i="6"/>
  <c r="G8" i="6" l="1"/>
  <c r="B6" i="7"/>
  <c r="D26" i="5"/>
  <c r="G16" i="6" s="1"/>
  <c r="H16" i="6"/>
  <c r="A25" i="5"/>
  <c r="D27" i="5" l="1"/>
  <c r="G40" i="6" s="1"/>
  <c r="A26" i="5"/>
  <c r="H40" i="6"/>
  <c r="F28" i="5" l="1"/>
  <c r="F12" i="6" s="1"/>
  <c r="G12" i="6"/>
  <c r="A27" i="5"/>
  <c r="A28" i="5" l="1"/>
  <c r="F29" i="5"/>
  <c r="F36" i="6" s="1"/>
  <c r="G36" i="6"/>
  <c r="D30" i="5" l="1"/>
  <c r="D31" i="5"/>
  <c r="A29" i="5"/>
  <c r="E12" i="6"/>
  <c r="D20" i="6" l="1"/>
  <c r="B2" i="7"/>
  <c r="F20" i="6"/>
  <c r="B4" i="7"/>
  <c r="A30" i="5"/>
  <c r="F30" i="5"/>
  <c r="F31" i="5"/>
  <c r="E36" i="6"/>
  <c r="F28" i="6" l="1"/>
  <c r="B5" i="7"/>
  <c r="D28" i="6"/>
  <c r="B3" i="7"/>
  <c r="F24" i="6"/>
  <c r="A31" i="5"/>
  <c r="D24" i="6" s="1"/>
</calcChain>
</file>

<file path=xl/connections.xml><?xml version="1.0" encoding="utf-8"?>
<connections xmlns="http://schemas.openxmlformats.org/spreadsheetml/2006/main">
  <connection id="1" name="Veza" type="4" refreshedVersion="2" background="1" saveData="1">
    <webPr sourceData="1" parsePre="1" consecutive="1" xl2000="1" url="http://www.volleyball.ch/beachsync.php?mode=viewSetlist&amp;tournament_ID=1227&amp;tableausize=16" htmlTables="1"/>
  </connection>
  <connection id="2" name="Veza10" type="4" refreshedVersion="2" background="1" saveData="1">
    <webPr sourceData="1" parsePre="1" consecutive="1" xl2000="1" url="http://www.volleyball.ch/beachsync.php?mode=viewSetlist&amp;tournament_ID=1298&amp;tableausize=16" htmlTables="1"/>
  </connection>
  <connection id="3" name="Veza11" type="4" refreshedVersion="2" background="1" saveData="1">
    <webPr sourceData="1" parsePre="1" consecutive="1" xl2000="1" url="http://www.volleyball.ch/beachsync.php?mode=viewSetlist&amp;tournament_ID=1298&amp;tableausize=16" htmlTables="1"/>
  </connection>
  <connection id="4" name="Veza12" type="4" refreshedVersion="2" background="1" saveData="1">
    <webPr sourceData="1" parsePre="1" consecutive="1" xl2000="1" url="http://www.volleyball.ch/beachsync.php?mode=viewSetlist&amp;tournament_ID=1298&amp;tableausize=16" htmlTables="1"/>
  </connection>
  <connection id="5" name="Veza13" type="4" refreshedVersion="2" background="1" saveData="1">
    <webPr sourceData="1" parsePre="1" consecutive="1" xl2000="1" url="http://www.volleyball.ch/beachsync.php?mode=viewSetlist&amp;tournament_ID=1298&amp;tableausize=16" htmlTables="1"/>
  </connection>
  <connection id="6" name="Veza14" type="4" refreshedVersion="2" background="1" saveData="1">
    <webPr sourceData="1" parsePre="1" consecutive="1" xl2000="1" url="http://www.volleyball.ch/beachsync.php?mode=viewSetlist&amp;tournament_ID=1226&amp;tableausize=16" htmlTables="1"/>
  </connection>
  <connection id="7" name="Veza15" type="4" refreshedVersion="2" background="1" saveData="1">
    <webPr sourceData="1" parsePre="1" consecutive="1" xl2000="1" url="http://www.volleyball.ch/beachsync.php?mode=viewSetlist&amp;tournament_ID=1284&amp;tableausize=16" htmlTables="1"/>
  </connection>
  <connection id="8" name="Veza16" type="4" refreshedVersion="2" background="1" saveData="1">
    <webPr sourceData="1" parsePre="1" consecutive="1" xl2000="1" url="http://www.volleyball.ch/beachsync.php?mode=viewSetlist&amp;tournament_ID=1284&amp;tableausize=16" htmlTables="1"/>
  </connection>
  <connection id="9" name="Veza3" type="4" refreshedVersion="2" background="1" saveData="1">
    <webPr sourceData="1" parsePre="1" consecutive="1" xl2000="1" url="http://www.volleyball.ch/beachsync.php?mode=viewSetlist&amp;tournament_ID=1544" htmlTables="1"/>
  </connection>
  <connection id="10" name="Veza5" type="4" refreshedVersion="2" background="1" saveData="1">
    <webPr sourceData="1" parsePre="1" consecutive="1" xl2000="1" url="http://www.volleyball.ch/beachsync.php?mode=viewSetlist&amp;tournament_ID=1298" htmlTables="1"/>
  </connection>
  <connection id="11" name="Veza6" type="4" refreshedVersion="2" background="1" saveData="1">
    <webPr sourceData="1" parsePre="1" consecutive="1" xl2000="1" url="http://www.volleyball.ch/beachsync.php?mode=viewSetlist&amp;tournament_ID=1298" htmlTables="1"/>
  </connection>
  <connection id="12" name="Veza7" type="4" refreshedVersion="2" background="1" saveData="1">
    <webPr sourceData="1" parsePre="1" consecutive="1" xl2000="1" url="http://www.volleyball.ch/beachsync.php?mode=viewSetlist&amp;tournament_ID=1298&amp;tableausize=16" htmlTables="1"/>
  </connection>
</connections>
</file>

<file path=xl/sharedStrings.xml><?xml version="1.0" encoding="utf-8"?>
<sst xmlns="http://schemas.openxmlformats.org/spreadsheetml/2006/main" count="288" uniqueCount="92">
  <si>
    <t>Match
Number</t>
  </si>
  <si>
    <t>Round</t>
  </si>
  <si>
    <t>Court</t>
  </si>
  <si>
    <t>Team 1</t>
  </si>
  <si>
    <t>vs</t>
  </si>
  <si>
    <t>Team 2</t>
  </si>
  <si>
    <t>Result</t>
  </si>
  <si>
    <t>1. Set</t>
  </si>
  <si>
    <t>2. Set</t>
  </si>
  <si>
    <t>3. Set</t>
  </si>
  <si>
    <t>Start Time</t>
  </si>
  <si>
    <t>I</t>
  </si>
  <si>
    <t>&lt;-&gt;</t>
  </si>
  <si>
    <t>II</t>
  </si>
  <si>
    <t>III</t>
  </si>
  <si>
    <t>SF</t>
  </si>
  <si>
    <t>3/4</t>
  </si>
  <si>
    <t>F</t>
  </si>
  <si>
    <t>Semi finals</t>
  </si>
  <si>
    <t>Final</t>
  </si>
  <si>
    <t>3./4. Rank</t>
  </si>
  <si>
    <t>Nositelji</t>
  </si>
  <si>
    <t>Prezime igrača 1</t>
  </si>
  <si>
    <t>Ime igrača 1</t>
  </si>
  <si>
    <t>Prezime igrača 2</t>
  </si>
  <si>
    <t>Bodovi</t>
  </si>
  <si>
    <t>Ime ekipe
Igrač 1/Igrač 2</t>
  </si>
  <si>
    <t>Ekipa</t>
  </si>
  <si>
    <t>Mjesto</t>
  </si>
  <si>
    <t>Day</t>
  </si>
  <si>
    <t>Zemlja</t>
  </si>
  <si>
    <t>1</t>
  </si>
  <si>
    <t>2</t>
  </si>
  <si>
    <t>3</t>
  </si>
  <si>
    <t>Radanović</t>
  </si>
  <si>
    <t>Sara</t>
  </si>
  <si>
    <t>Vrbanc</t>
  </si>
  <si>
    <t>Valentina</t>
  </si>
  <si>
    <t>Bečić</t>
  </si>
  <si>
    <t>Luna</t>
  </si>
  <si>
    <t>Mirna</t>
  </si>
  <si>
    <t>Krmpotić</t>
  </si>
  <si>
    <t>Paula</t>
  </si>
  <si>
    <t>Kezerić</t>
  </si>
  <si>
    <t>Anamarija</t>
  </si>
  <si>
    <t xml:space="preserve">Ovčina </t>
  </si>
  <si>
    <t>Ivana</t>
  </si>
  <si>
    <t>Ćosić</t>
  </si>
  <si>
    <t>Doroteja</t>
  </si>
  <si>
    <t>Stipanović</t>
  </si>
  <si>
    <t>Gabriela</t>
  </si>
  <si>
    <t>Šutalo</t>
  </si>
  <si>
    <t xml:space="preserve">Ana </t>
  </si>
  <si>
    <t>Protulipac</t>
  </si>
  <si>
    <t>Ana</t>
  </si>
  <si>
    <t>Štokan</t>
  </si>
  <si>
    <t>Božica</t>
  </si>
  <si>
    <t>Savović</t>
  </si>
  <si>
    <t>Nataša</t>
  </si>
  <si>
    <t>Katarina</t>
  </si>
  <si>
    <t>Raičević</t>
  </si>
  <si>
    <t>Jančar</t>
  </si>
  <si>
    <t>Tjaša</t>
  </si>
  <si>
    <t>Kaja</t>
  </si>
  <si>
    <t>Nika</t>
  </si>
  <si>
    <t>Benedik Bevc</t>
  </si>
  <si>
    <t>Hrovat</t>
  </si>
  <si>
    <t>Pečan</t>
  </si>
  <si>
    <t>Veber</t>
  </si>
  <si>
    <t>Maja</t>
  </si>
  <si>
    <t>Mateja</t>
  </si>
  <si>
    <t>Burazer</t>
  </si>
  <si>
    <t>Nikpalj</t>
  </si>
  <si>
    <t>Lori</t>
  </si>
  <si>
    <t>Uzelac</t>
  </si>
  <si>
    <t>Dina</t>
  </si>
  <si>
    <t>Mijoč</t>
  </si>
  <si>
    <t>Helena</t>
  </si>
  <si>
    <t>Vidović</t>
  </si>
  <si>
    <t>Fabjan</t>
  </si>
  <si>
    <t>Simona</t>
  </si>
  <si>
    <t>Kregar</t>
  </si>
  <si>
    <t>Klara</t>
  </si>
  <si>
    <t>Koraca</t>
  </si>
  <si>
    <t>Andrea</t>
  </si>
  <si>
    <t>Volarić</t>
  </si>
  <si>
    <t>Mia</t>
  </si>
  <si>
    <t>Kontrec</t>
  </si>
  <si>
    <t>Nina</t>
  </si>
  <si>
    <t>Lovšin</t>
  </si>
  <si>
    <t>Tajda</t>
  </si>
  <si>
    <t>Kersnik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</si>
</sst>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h:mm;@"/>
  </numFmts>
  <fonts count="1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3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/>
    </xf>
    <xf numFmtId="37" fontId="5" fillId="4" borderId="39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37" fontId="1" fillId="0" borderId="39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37" fontId="3" fillId="0" borderId="8" xfId="0" applyNumberFormat="1" applyFont="1" applyBorder="1" applyAlignment="1">
      <alignment horizontal="left" vertical="center"/>
    </xf>
    <xf numFmtId="0" fontId="0" fillId="0" borderId="39" xfId="0" applyBorder="1"/>
    <xf numFmtId="37" fontId="3" fillId="0" borderId="0" xfId="0" applyNumberFormat="1" applyFont="1" applyAlignment="1">
      <alignment horizontal="right" vertical="center"/>
    </xf>
    <xf numFmtId="0" fontId="3" fillId="0" borderId="40" xfId="0" applyFont="1" applyBorder="1" applyAlignment="1">
      <alignment horizontal="left" vertical="center"/>
    </xf>
    <xf numFmtId="0" fontId="1" fillId="0" borderId="39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37" fontId="3" fillId="0" borderId="0" xfId="0" applyNumberFormat="1" applyFont="1" applyBorder="1" applyAlignment="1">
      <alignment horizontal="right" vertical="center"/>
    </xf>
    <xf numFmtId="37" fontId="6" fillId="0" borderId="39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7" fontId="3" fillId="0" borderId="34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37" fontId="3" fillId="0" borderId="40" xfId="0" applyNumberFormat="1" applyFont="1" applyBorder="1" applyAlignment="1">
      <alignment horizontal="right" vertical="center"/>
    </xf>
    <xf numFmtId="0" fontId="5" fillId="4" borderId="42" xfId="0" applyFont="1" applyFill="1" applyBorder="1" applyAlignment="1">
      <alignment horizontal="center" vertical="center"/>
    </xf>
    <xf numFmtId="37" fontId="3" fillId="0" borderId="39" xfId="0" applyNumberFormat="1" applyFont="1" applyBorder="1" applyAlignment="1">
      <alignment horizontal="center" vertical="center"/>
    </xf>
    <xf numFmtId="0" fontId="0" fillId="0" borderId="42" xfId="0" applyBorder="1"/>
    <xf numFmtId="0" fontId="3" fillId="0" borderId="33" xfId="0" applyFont="1" applyBorder="1" applyAlignment="1">
      <alignment horizontal="right" vertical="center"/>
    </xf>
    <xf numFmtId="0" fontId="1" fillId="0" borderId="42" xfId="0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37" fontId="3" fillId="0" borderId="43" xfId="0" applyNumberFormat="1" applyFont="1" applyBorder="1" applyAlignment="1">
      <alignment horizontal="right" vertical="center"/>
    </xf>
    <xf numFmtId="37" fontId="1" fillId="0" borderId="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42" xfId="0" applyFont="1" applyBorder="1" applyAlignment="1">
      <alignment vertical="center"/>
    </xf>
    <xf numFmtId="37" fontId="3" fillId="0" borderId="3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37" fontId="3" fillId="0" borderId="39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42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7" fontId="5" fillId="4" borderId="42" xfId="0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5" fillId="4" borderId="4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164" fontId="0" fillId="5" borderId="3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64" fontId="0" fillId="5" borderId="4" xfId="0" applyNumberForma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/>
    <xf numFmtId="0" fontId="0" fillId="0" borderId="48" xfId="0" applyBorder="1"/>
    <xf numFmtId="0" fontId="0" fillId="0" borderId="46" xfId="0" applyBorder="1"/>
    <xf numFmtId="0" fontId="0" fillId="0" borderId="50" xfId="0" applyBorder="1"/>
    <xf numFmtId="0" fontId="0" fillId="0" borderId="45" xfId="0" applyBorder="1"/>
    <xf numFmtId="0" fontId="0" fillId="0" borderId="49" xfId="0" applyBorder="1"/>
    <xf numFmtId="0" fontId="11" fillId="0" borderId="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0" fillId="0" borderId="48" xfId="0" applyFill="1" applyBorder="1"/>
    <xf numFmtId="0" fontId="0" fillId="0" borderId="55" xfId="0" applyBorder="1"/>
    <xf numFmtId="0" fontId="0" fillId="0" borderId="55" xfId="0" applyFill="1" applyBorder="1"/>
    <xf numFmtId="0" fontId="2" fillId="0" borderId="2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6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1" fillId="0" borderId="63" xfId="0" applyFont="1" applyBorder="1" applyAlignment="1">
      <alignment horizontal="centerContinuous" vertical="center"/>
    </xf>
    <xf numFmtId="0" fontId="1" fillId="0" borderId="64" xfId="0" applyFont="1" applyBorder="1" applyAlignment="1">
      <alignment horizontal="centerContinuous" vertical="center"/>
    </xf>
    <xf numFmtId="0" fontId="1" fillId="0" borderId="65" xfId="0" applyFont="1" applyBorder="1" applyAlignment="1">
      <alignment horizontal="centerContinuous" vertical="center"/>
    </xf>
    <xf numFmtId="49" fontId="0" fillId="3" borderId="48" xfId="0" applyNumberFormat="1" applyFill="1" applyBorder="1" applyAlignment="1">
      <alignment horizontal="center" vertical="center"/>
    </xf>
    <xf numFmtId="49" fontId="0" fillId="3" borderId="49" xfId="0" applyNumberForma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 wrapText="1"/>
    </xf>
    <xf numFmtId="165" fontId="0" fillId="3" borderId="3" xfId="0" applyNumberFormat="1" applyFill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3" borderId="20" xfId="0" applyNumberFormat="1" applyFill="1" applyBorder="1" applyAlignment="1">
      <alignment horizontal="center" vertical="center"/>
    </xf>
    <xf numFmtId="165" fontId="0" fillId="3" borderId="24" xfId="0" applyNumberFormat="1" applyFill="1" applyBorder="1" applyAlignment="1">
      <alignment horizontal="center" vertical="center"/>
    </xf>
    <xf numFmtId="165" fontId="0" fillId="3" borderId="33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165" fontId="0" fillId="3" borderId="58" xfId="0" applyNumberFormat="1" applyFill="1" applyBorder="1" applyAlignment="1">
      <alignment horizontal="center" vertical="center"/>
    </xf>
    <xf numFmtId="165" fontId="0" fillId="3" borderId="26" xfId="0" applyNumberFormat="1" applyFill="1" applyBorder="1" applyAlignment="1">
      <alignment horizontal="center" vertical="center"/>
    </xf>
    <xf numFmtId="165" fontId="0" fillId="3" borderId="19" xfId="0" applyNumberFormat="1" applyFill="1" applyBorder="1" applyAlignment="1">
      <alignment horizontal="center" vertical="center"/>
    </xf>
    <xf numFmtId="165" fontId="0" fillId="3" borderId="44" xfId="0" applyNumberFormat="1" applyFill="1" applyBorder="1" applyAlignment="1">
      <alignment horizontal="center" vertical="center"/>
    </xf>
    <xf numFmtId="165" fontId="0" fillId="3" borderId="37" xfId="0" applyNumberFormat="1" applyFill="1" applyBorder="1" applyAlignment="1">
      <alignment horizontal="center" vertical="center"/>
    </xf>
    <xf numFmtId="49" fontId="11" fillId="3" borderId="68" xfId="0" applyNumberFormat="1" applyFont="1" applyFill="1" applyBorder="1" applyAlignment="1">
      <alignment horizontal="center" vertical="center"/>
    </xf>
    <xf numFmtId="49" fontId="11" fillId="3" borderId="69" xfId="0" applyNumberFormat="1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/>
    </xf>
    <xf numFmtId="49" fontId="11" fillId="3" borderId="47" xfId="0" applyNumberFormat="1" applyFont="1" applyFill="1" applyBorder="1" applyAlignment="1">
      <alignment horizontal="center" vertical="center"/>
    </xf>
    <xf numFmtId="49" fontId="11" fillId="3" borderId="50" xfId="0" applyNumberFormat="1" applyFont="1" applyFill="1" applyBorder="1" applyAlignment="1">
      <alignment horizontal="center" vertical="center"/>
    </xf>
    <xf numFmtId="49" fontId="11" fillId="3" borderId="49" xfId="0" applyNumberFormat="1" applyFont="1" applyFill="1" applyBorder="1" applyAlignment="1">
      <alignment horizontal="center" vertical="center"/>
    </xf>
    <xf numFmtId="49" fontId="11" fillId="3" borderId="67" xfId="0" applyNumberFormat="1" applyFont="1" applyFill="1" applyBorder="1" applyAlignment="1">
      <alignment horizontal="center" vertical="center"/>
    </xf>
    <xf numFmtId="49" fontId="11" fillId="3" borderId="66" xfId="0" applyNumberFormat="1" applyFont="1" applyFill="1" applyBorder="1" applyAlignment="1">
      <alignment horizontal="center" vertical="center"/>
    </xf>
    <xf numFmtId="49" fontId="11" fillId="3" borderId="70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349250</xdr:colOff>
      <xdr:row>13</xdr:row>
      <xdr:rowOff>0</xdr:rowOff>
    </xdr:from>
    <xdr:to>
      <xdr:col>4</xdr:col>
      <xdr:colOff>349250</xdr:colOff>
      <xdr:row>18</xdr:row>
      <xdr:rowOff>107950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xmlns="" id="{8B84D502-CB3A-424F-9A36-9971B7B67C16}"/>
            </a:ext>
          </a:extLst>
        </xdr:cNvPr>
        <xdr:cNvSpPr>
          <a:spLocks noChangeShapeType="1"/>
        </xdr:cNvSpPr>
      </xdr:nvSpPr>
      <xdr:spPr bwMode="auto">
        <a:xfrm>
          <a:off x="4044950" y="1651000"/>
          <a:ext cx="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349250</xdr:colOff>
      <xdr:row>27</xdr:row>
      <xdr:rowOff>107950</xdr:rowOff>
    </xdr:from>
    <xdr:to>
      <xdr:col>4</xdr:col>
      <xdr:colOff>349250</xdr:colOff>
      <xdr:row>34</xdr:row>
      <xdr:rowOff>95250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xmlns="" id="{F5747DCC-2903-4B50-864C-CE770A8A133D}"/>
            </a:ext>
          </a:extLst>
        </xdr:cNvPr>
        <xdr:cNvSpPr>
          <a:spLocks noChangeShapeType="1"/>
        </xdr:cNvSpPr>
      </xdr:nvSpPr>
      <xdr:spPr bwMode="auto">
        <a:xfrm flipV="1">
          <a:off x="4044950" y="3536950"/>
          <a:ext cx="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name="fillPlayers_10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fillPlayers_2" growShrinkType="overwriteClear" adjustColumnWidth="0" connectionId="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fillPlayers_11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fillPlayers_6" growShrinkType="overwriteClear" adjustColumnWidth="0" connectionId="1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illPlayers_12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fillPlayers_14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fillPlayers_9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fillPlayers_15" growShrinkType="overwriteClear" adjustColumnWidth="0" connectionId="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fillPlayers_16" growShrinkType="overwriteClear" adjustColumnWidth="0" connectionId="8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fillPlayers_13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fillPlayers_4" growShrinkType="overwriteClear" adjustColumnWidth="0" connectionId="10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fillPlayers_5" growShrinkType="overwriteClear" adjustColumnWidth="0" connectionId="1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5" Type="http://schemas.openxmlformats.org/officeDocument/2006/relationships/queryTable" Target="../queryTables/queryTable3.xml"/><Relationship Id="rId10" Type="http://schemas.openxmlformats.org/officeDocument/2006/relationships/queryTable" Target="../queryTables/queryTable8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G17"/>
  <sheetViews>
    <sheetView workbookViewId="0">
      <selection activeCell="H8" sqref="H8:K10"/>
    </sheetView>
  </sheetViews>
  <sheetFormatPr defaultRowHeight="12.75" x14ac:dyDescent="0.2"/>
  <cols>
    <col min="1" max="1" width="3" style="9" customWidth="1"/>
    <col min="2" max="2" width="15" customWidth="1"/>
    <col min="3" max="3" width="9.28515625" customWidth="1"/>
    <col min="4" max="4" width="16.28515625" bestFit="1" customWidth="1"/>
    <col min="5" max="5" width="13.28515625" customWidth="1"/>
    <col min="6" max="6" width="8.7109375" style="9" bestFit="1" customWidth="1"/>
    <col min="7" max="7" width="22.5703125" customWidth="1"/>
    <col min="8" max="8" width="11.42578125" customWidth="1"/>
  </cols>
  <sheetData>
    <row r="1" spans="1:7" ht="44.25" customHeight="1" thickTop="1" thickBot="1" x14ac:dyDescent="0.25">
      <c r="A1" s="1" t="s">
        <v>21</v>
      </c>
      <c r="B1" s="2" t="s">
        <v>22</v>
      </c>
      <c r="C1" s="2" t="s">
        <v>23</v>
      </c>
      <c r="D1" s="2" t="s">
        <v>24</v>
      </c>
      <c r="E1" s="2" t="s">
        <v>23</v>
      </c>
      <c r="F1" s="3" t="s">
        <v>25</v>
      </c>
      <c r="G1" s="4" t="s">
        <v>26</v>
      </c>
    </row>
    <row r="2" spans="1:7" s="7" customFormat="1" ht="13.5" customHeight="1" thickTop="1" x14ac:dyDescent="0.2">
      <c r="A2" s="5">
        <v>1</v>
      </c>
      <c r="B2" s="152" t="s">
        <v>34</v>
      </c>
      <c r="C2" s="152" t="s">
        <v>35</v>
      </c>
      <c r="D2" s="152" t="s">
        <v>36</v>
      </c>
      <c r="E2" s="152" t="s">
        <v>37</v>
      </c>
      <c r="F2" s="153">
        <v>190</v>
      </c>
      <c r="G2" s="6" t="str">
        <f t="shared" ref="G2:G17" si="0">CONCATENATE(B2," / ",D2)</f>
        <v>Radanović / Vrbanc</v>
      </c>
    </row>
    <row r="3" spans="1:7" s="7" customFormat="1" ht="13.5" customHeight="1" x14ac:dyDescent="0.2">
      <c r="A3" s="8">
        <v>2</v>
      </c>
      <c r="B3" s="154" t="s">
        <v>41</v>
      </c>
      <c r="C3" s="154" t="s">
        <v>42</v>
      </c>
      <c r="D3" s="154" t="s">
        <v>43</v>
      </c>
      <c r="E3" s="154" t="s">
        <v>44</v>
      </c>
      <c r="F3" s="155">
        <v>180</v>
      </c>
      <c r="G3" s="6" t="str">
        <f t="shared" si="0"/>
        <v>Krmpotić / Kezerić</v>
      </c>
    </row>
    <row r="4" spans="1:7" s="7" customFormat="1" ht="13.5" customHeight="1" x14ac:dyDescent="0.2">
      <c r="A4" s="8">
        <v>3</v>
      </c>
      <c r="B4" s="154" t="s">
        <v>38</v>
      </c>
      <c r="C4" s="154" t="s">
        <v>39</v>
      </c>
      <c r="D4" s="154" t="s">
        <v>38</v>
      </c>
      <c r="E4" s="154" t="s">
        <v>40</v>
      </c>
      <c r="F4" s="155">
        <v>180</v>
      </c>
      <c r="G4" s="6" t="str">
        <f t="shared" si="0"/>
        <v>Bečić / Bečić</v>
      </c>
    </row>
    <row r="5" spans="1:7" s="7" customFormat="1" ht="13.5" customHeight="1" x14ac:dyDescent="0.2">
      <c r="A5" s="8">
        <v>4</v>
      </c>
      <c r="B5" s="154" t="s">
        <v>45</v>
      </c>
      <c r="C5" s="154" t="s">
        <v>46</v>
      </c>
      <c r="D5" s="154" t="s">
        <v>47</v>
      </c>
      <c r="E5" s="154" t="s">
        <v>48</v>
      </c>
      <c r="F5" s="155">
        <v>180</v>
      </c>
      <c r="G5" s="6" t="str">
        <f t="shared" si="0"/>
        <v>Ovčina  / Ćosić</v>
      </c>
    </row>
    <row r="6" spans="1:7" s="7" customFormat="1" ht="13.5" customHeight="1" x14ac:dyDescent="0.2">
      <c r="A6" s="8">
        <v>5</v>
      </c>
      <c r="B6" s="154" t="s">
        <v>49</v>
      </c>
      <c r="C6" s="154" t="s">
        <v>50</v>
      </c>
      <c r="D6" s="154" t="s">
        <v>51</v>
      </c>
      <c r="E6" s="154" t="s">
        <v>52</v>
      </c>
      <c r="F6" s="155">
        <v>120</v>
      </c>
      <c r="G6" s="6" t="str">
        <f t="shared" si="0"/>
        <v>Stipanović / Šutalo</v>
      </c>
    </row>
    <row r="7" spans="1:7" s="7" customFormat="1" ht="13.5" customHeight="1" x14ac:dyDescent="0.2">
      <c r="A7" s="8">
        <v>6</v>
      </c>
      <c r="B7" s="154" t="s">
        <v>53</v>
      </c>
      <c r="C7" s="154" t="s">
        <v>54</v>
      </c>
      <c r="D7" s="154" t="s">
        <v>55</v>
      </c>
      <c r="E7" s="154" t="s">
        <v>56</v>
      </c>
      <c r="F7" s="155">
        <v>100</v>
      </c>
      <c r="G7" s="6" t="str">
        <f t="shared" si="0"/>
        <v>Protulipac / Štokan</v>
      </c>
    </row>
    <row r="8" spans="1:7" s="7" customFormat="1" ht="13.5" customHeight="1" x14ac:dyDescent="0.2">
      <c r="A8" s="8">
        <v>7</v>
      </c>
      <c r="B8" s="154" t="s">
        <v>57</v>
      </c>
      <c r="C8" s="154" t="s">
        <v>58</v>
      </c>
      <c r="D8" s="154" t="s">
        <v>60</v>
      </c>
      <c r="E8" s="154" t="s">
        <v>59</v>
      </c>
      <c r="F8" s="155">
        <v>100</v>
      </c>
      <c r="G8" s="6" t="str">
        <f t="shared" si="0"/>
        <v>Savović / Raičević</v>
      </c>
    </row>
    <row r="9" spans="1:7" s="7" customFormat="1" ht="13.5" customHeight="1" x14ac:dyDescent="0.2">
      <c r="A9" s="8">
        <v>8</v>
      </c>
      <c r="B9" s="154" t="s">
        <v>91</v>
      </c>
      <c r="C9" s="154" t="s">
        <v>63</v>
      </c>
      <c r="D9" s="154" t="s">
        <v>61</v>
      </c>
      <c r="E9" s="154" t="s">
        <v>62</v>
      </c>
      <c r="F9" s="155">
        <v>95</v>
      </c>
      <c r="G9" s="6" t="str">
        <f t="shared" si="0"/>
        <v>Kersnik / Jančar</v>
      </c>
    </row>
    <row r="10" spans="1:7" s="7" customFormat="1" ht="13.5" customHeight="1" x14ac:dyDescent="0.2">
      <c r="A10" s="8">
        <v>9</v>
      </c>
      <c r="B10" s="154" t="s">
        <v>65</v>
      </c>
      <c r="C10" s="154" t="s">
        <v>64</v>
      </c>
      <c r="D10" s="154" t="s">
        <v>66</v>
      </c>
      <c r="E10" s="154" t="s">
        <v>64</v>
      </c>
      <c r="F10" s="155"/>
      <c r="G10" s="6" t="str">
        <f t="shared" si="0"/>
        <v>Benedik Bevc / Hrovat</v>
      </c>
    </row>
    <row r="11" spans="1:7" s="7" customFormat="1" ht="13.5" customHeight="1" x14ac:dyDescent="0.2">
      <c r="A11" s="8">
        <v>10</v>
      </c>
      <c r="B11" s="154" t="s">
        <v>67</v>
      </c>
      <c r="C11" s="154" t="s">
        <v>64</v>
      </c>
      <c r="D11" s="154" t="s">
        <v>68</v>
      </c>
      <c r="E11" s="154" t="s">
        <v>70</v>
      </c>
      <c r="F11" s="155"/>
      <c r="G11" s="6" t="str">
        <f t="shared" si="0"/>
        <v>Pečan / Veber</v>
      </c>
    </row>
    <row r="12" spans="1:7" s="7" customFormat="1" ht="13.5" customHeight="1" x14ac:dyDescent="0.2">
      <c r="A12" s="8">
        <v>11</v>
      </c>
      <c r="B12" s="154" t="s">
        <v>71</v>
      </c>
      <c r="C12" s="154" t="s">
        <v>69</v>
      </c>
      <c r="D12" s="154" t="s">
        <v>72</v>
      </c>
      <c r="E12" s="154" t="s">
        <v>73</v>
      </c>
      <c r="F12" s="155"/>
      <c r="G12" s="6" t="str">
        <f t="shared" si="0"/>
        <v>Burazer / Nikpalj</v>
      </c>
    </row>
    <row r="13" spans="1:7" s="7" customFormat="1" ht="13.5" customHeight="1" x14ac:dyDescent="0.2">
      <c r="A13" s="8">
        <v>12</v>
      </c>
      <c r="B13" s="154" t="s">
        <v>74</v>
      </c>
      <c r="C13" s="154" t="s">
        <v>46</v>
      </c>
      <c r="D13" s="154" t="s">
        <v>38</v>
      </c>
      <c r="E13" s="154" t="s">
        <v>75</v>
      </c>
      <c r="F13" s="155"/>
      <c r="G13" s="6" t="str">
        <f t="shared" si="0"/>
        <v>Uzelac / Bečić</v>
      </c>
    </row>
    <row r="14" spans="1:7" s="7" customFormat="1" ht="13.5" customHeight="1" x14ac:dyDescent="0.2">
      <c r="A14" s="8">
        <v>13</v>
      </c>
      <c r="B14" s="154" t="s">
        <v>76</v>
      </c>
      <c r="C14" s="154" t="s">
        <v>77</v>
      </c>
      <c r="D14" s="154" t="s">
        <v>78</v>
      </c>
      <c r="E14" s="154" t="s">
        <v>35</v>
      </c>
      <c r="F14" s="155"/>
      <c r="G14" s="6" t="str">
        <f t="shared" si="0"/>
        <v>Mijoč / Vidović</v>
      </c>
    </row>
    <row r="15" spans="1:7" s="7" customFormat="1" ht="13.5" customHeight="1" x14ac:dyDescent="0.2">
      <c r="A15" s="8">
        <v>14</v>
      </c>
      <c r="B15" s="154" t="s">
        <v>79</v>
      </c>
      <c r="C15" s="154" t="s">
        <v>80</v>
      </c>
      <c r="D15" s="154" t="s">
        <v>81</v>
      </c>
      <c r="E15" s="154" t="s">
        <v>82</v>
      </c>
      <c r="F15" s="155"/>
      <c r="G15" s="6" t="str">
        <f t="shared" si="0"/>
        <v>Fabjan / Kregar</v>
      </c>
    </row>
    <row r="16" spans="1:7" s="7" customFormat="1" ht="13.5" customHeight="1" x14ac:dyDescent="0.2">
      <c r="A16" s="8">
        <v>15</v>
      </c>
      <c r="B16" s="154" t="s">
        <v>83</v>
      </c>
      <c r="C16" s="154" t="s">
        <v>84</v>
      </c>
      <c r="D16" s="154" t="s">
        <v>85</v>
      </c>
      <c r="E16" s="154" t="s">
        <v>86</v>
      </c>
      <c r="F16" s="155"/>
      <c r="G16" s="6" t="str">
        <f t="shared" si="0"/>
        <v>Koraca / Volarić</v>
      </c>
    </row>
    <row r="17" spans="1:7" s="7" customFormat="1" ht="13.5" customHeight="1" x14ac:dyDescent="0.2">
      <c r="A17" s="8">
        <v>16</v>
      </c>
      <c r="B17" s="154" t="s">
        <v>87</v>
      </c>
      <c r="C17" s="154" t="s">
        <v>88</v>
      </c>
      <c r="D17" s="154" t="s">
        <v>89</v>
      </c>
      <c r="E17" s="154" t="s">
        <v>90</v>
      </c>
      <c r="F17" s="155"/>
      <c r="G17" s="6" t="str">
        <f t="shared" si="0"/>
        <v>Kontrec / Lovšin</v>
      </c>
    </row>
  </sheetData>
  <phoneticPr fontId="0" type="noConversion"/>
  <printOptions horizontalCentered="1"/>
  <pageMargins left="0.74803149606299213" right="0.74803149606299213" top="1.4566929133858268" bottom="0.39370078740157483" header="0.51181102362204722" footer="0.39370078740157483"/>
  <pageSetup paperSize="9" orientation="landscape" horizontalDpi="4294967292" verticalDpi="4294967292" r:id="rId1"/>
  <headerFooter alignWithMargins="0">
    <oddHeader>&amp;C&amp;16Nositelji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T38"/>
  <sheetViews>
    <sheetView tabSelected="1" topLeftCell="A7" zoomScale="75" workbookViewId="0">
      <selection activeCell="X30" sqref="X30"/>
    </sheetView>
  </sheetViews>
  <sheetFormatPr defaultColWidth="9.140625" defaultRowHeight="15" x14ac:dyDescent="0.2"/>
  <cols>
    <col min="1" max="3" width="4.7109375" style="27" customWidth="1"/>
    <col min="4" max="4" width="29.42578125" style="27" customWidth="1"/>
    <col min="5" max="5" width="3.5703125" style="27" customWidth="1"/>
    <col min="6" max="6" width="29.42578125" style="27" customWidth="1"/>
    <col min="7" max="18" width="3.85546875" style="27" customWidth="1"/>
    <col min="19" max="16384" width="9.140625" style="14"/>
  </cols>
  <sheetData>
    <row r="1" spans="1:20" ht="47.25" customHeight="1" thickTop="1" thickBo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3" t="s">
        <v>5</v>
      </c>
      <c r="G1" s="177" t="s">
        <v>6</v>
      </c>
      <c r="H1" s="178"/>
      <c r="I1" s="179"/>
      <c r="J1" s="177" t="s">
        <v>7</v>
      </c>
      <c r="K1" s="178"/>
      <c r="L1" s="179"/>
      <c r="M1" s="177" t="s">
        <v>8</v>
      </c>
      <c r="N1" s="178"/>
      <c r="O1" s="179"/>
      <c r="P1" s="177" t="s">
        <v>9</v>
      </c>
      <c r="Q1" s="178"/>
      <c r="R1" s="179"/>
      <c r="S1" s="182" t="s">
        <v>10</v>
      </c>
      <c r="T1" s="182" t="s">
        <v>29</v>
      </c>
    </row>
    <row r="2" spans="1:20" ht="15.75" thickTop="1" x14ac:dyDescent="0.2">
      <c r="A2" s="119">
        <v>1</v>
      </c>
      <c r="B2" s="16" t="s">
        <v>11</v>
      </c>
      <c r="C2" s="144">
        <v>2</v>
      </c>
      <c r="D2" s="24" t="str">
        <f>IF(Nositelji!$G$2=" / ",CONCATENATE("Seed #",Nositelji!$A$2),Nositelji!$G$2)</f>
        <v>Radanović / Vrbanc</v>
      </c>
      <c r="E2" s="24" t="s">
        <v>4</v>
      </c>
      <c r="F2" s="120" t="str">
        <f>IF(Nositelji!$G$17=" / ",CONCATENATE("Seed #",Nositelji!$A$17),Nositelji!$G$17)</f>
        <v>Kontrec / Lovšin</v>
      </c>
      <c r="G2" s="143" t="str">
        <f>IF(J2=L2,"",SUM(IF(J2&gt;L2,1,0),IF(M2&gt;O2,1,0),IF(P2&lt;=R2,0,1)))</f>
        <v/>
      </c>
      <c r="H2" s="24" t="s">
        <v>12</v>
      </c>
      <c r="I2" s="143" t="str">
        <f>IF(J2=L2,"",SUM(IF(J2&lt;L2,1,0),IF(M2&lt;O2,1,0),IF(P2&gt;=R2,0,1)))</f>
        <v/>
      </c>
      <c r="J2" s="121"/>
      <c r="K2" s="24" t="s">
        <v>12</v>
      </c>
      <c r="L2" s="122"/>
      <c r="M2" s="121"/>
      <c r="N2" s="24" t="s">
        <v>12</v>
      </c>
      <c r="O2" s="122"/>
      <c r="P2" s="121"/>
      <c r="Q2" s="24" t="s">
        <v>12</v>
      </c>
      <c r="R2" s="122"/>
      <c r="S2" s="183">
        <v>0.35416666666666669</v>
      </c>
      <c r="T2" s="181" t="s">
        <v>31</v>
      </c>
    </row>
    <row r="3" spans="1:20" x14ac:dyDescent="0.2">
      <c r="A3" s="22">
        <f t="shared" ref="A3:A31" si="0">SUM(A2,1)</f>
        <v>2</v>
      </c>
      <c r="B3" s="23" t="s">
        <v>11</v>
      </c>
      <c r="C3" s="145">
        <v>2</v>
      </c>
      <c r="D3" s="17" t="str">
        <f>IF(Nositelji!$G$10=" / ",CONCATENATE("Seed #",Nositelji!$A$10),Nositelji!$G$10)</f>
        <v>Benedik Bevc / Hrovat</v>
      </c>
      <c r="E3" s="17" t="s">
        <v>4</v>
      </c>
      <c r="F3" s="19" t="str">
        <f>IF(Nositelji!$G$9=" / ",CONCATENATE("Seed #",Nositelji!$A$9),Nositelji!$G$9)</f>
        <v>Kersnik / Jančar</v>
      </c>
      <c r="G3" s="137" t="str">
        <f t="shared" ref="G3:G32" si="1">IF(J3=L3,"",SUM(IF(J3&gt;L3,1,0),IF(M3&gt;O3,1,0),IF(P3&lt;=R3,0,1)))</f>
        <v/>
      </c>
      <c r="H3" s="24" t="s">
        <v>12</v>
      </c>
      <c r="I3" s="137" t="str">
        <f t="shared" ref="I3:I31" si="2">IF(J3=L3,"",SUM(IF(J3&lt;L3,1,0),IF(M3&lt;O3,1,0),IF(P3&gt;=R3,0,1)))</f>
        <v/>
      </c>
      <c r="J3" s="25"/>
      <c r="K3" s="17" t="s">
        <v>12</v>
      </c>
      <c r="L3" s="26"/>
      <c r="M3" s="25"/>
      <c r="N3" s="17" t="s">
        <v>12</v>
      </c>
      <c r="O3" s="26"/>
      <c r="P3" s="25"/>
      <c r="Q3" s="17" t="s">
        <v>12</v>
      </c>
      <c r="R3" s="26"/>
      <c r="S3" s="184">
        <v>0.3888888888888889</v>
      </c>
      <c r="T3" s="180" t="s">
        <v>31</v>
      </c>
    </row>
    <row r="4" spans="1:20" x14ac:dyDescent="0.2">
      <c r="A4" s="22">
        <f t="shared" si="0"/>
        <v>3</v>
      </c>
      <c r="B4" s="23" t="s">
        <v>11</v>
      </c>
      <c r="C4" s="145">
        <v>2</v>
      </c>
      <c r="D4" s="17" t="str">
        <f>IF(Nositelji!$G$6=" / ",CONCATENATE("Seed #",Nositelji!$A$6),Nositelji!$G$6)</f>
        <v>Stipanović / Šutalo</v>
      </c>
      <c r="E4" s="17" t="s">
        <v>4</v>
      </c>
      <c r="F4" s="19" t="str">
        <f>IF(Nositelji!$G$13=" / ",CONCATENATE("Seed #",Nositelji!$A$13),Nositelji!$G$13)</f>
        <v>Uzelac / Bečić</v>
      </c>
      <c r="G4" s="137" t="str">
        <f t="shared" si="1"/>
        <v/>
      </c>
      <c r="H4" s="24" t="s">
        <v>12</v>
      </c>
      <c r="I4" s="137" t="str">
        <f t="shared" si="2"/>
        <v/>
      </c>
      <c r="J4" s="25"/>
      <c r="K4" s="17" t="s">
        <v>12</v>
      </c>
      <c r="L4" s="26"/>
      <c r="M4" s="25"/>
      <c r="N4" s="17" t="s">
        <v>12</v>
      </c>
      <c r="O4" s="26"/>
      <c r="P4" s="25"/>
      <c r="Q4" s="17" t="s">
        <v>12</v>
      </c>
      <c r="R4" s="26"/>
      <c r="S4" s="184">
        <v>0.4236111111111111</v>
      </c>
      <c r="T4" s="180" t="s">
        <v>31</v>
      </c>
    </row>
    <row r="5" spans="1:20" x14ac:dyDescent="0.2">
      <c r="A5" s="22">
        <f t="shared" si="0"/>
        <v>4</v>
      </c>
      <c r="B5" s="23" t="s">
        <v>11</v>
      </c>
      <c r="C5" s="145">
        <v>2</v>
      </c>
      <c r="D5" s="17" t="str">
        <f>IF(Nositelji!$G$14=" / ",CONCATENATE("Seed #",Nositelji!$A$14),Nositelji!$G$14)</f>
        <v>Mijoč / Vidović</v>
      </c>
      <c r="E5" s="17" t="s">
        <v>4</v>
      </c>
      <c r="F5" s="19" t="str">
        <f>IF(Nositelji!$G$5=" / ",CONCATENATE("Seed #",Nositelji!$A$5),Nositelji!$G$5)</f>
        <v>Ovčina  / Ćosić</v>
      </c>
      <c r="G5" s="137" t="str">
        <f t="shared" si="1"/>
        <v/>
      </c>
      <c r="H5" s="24" t="s">
        <v>12</v>
      </c>
      <c r="I5" s="137" t="str">
        <f t="shared" si="2"/>
        <v/>
      </c>
      <c r="J5" s="25"/>
      <c r="K5" s="17" t="s">
        <v>12</v>
      </c>
      <c r="L5" s="26"/>
      <c r="M5" s="25"/>
      <c r="N5" s="17" t="s">
        <v>12</v>
      </c>
      <c r="O5" s="26"/>
      <c r="P5" s="25"/>
      <c r="Q5" s="17" t="s">
        <v>12</v>
      </c>
      <c r="R5" s="26"/>
      <c r="S5" s="184">
        <v>0.45833333333333331</v>
      </c>
      <c r="T5" s="181" t="s">
        <v>31</v>
      </c>
    </row>
    <row r="6" spans="1:20" x14ac:dyDescent="0.2">
      <c r="A6" s="22">
        <f t="shared" si="0"/>
        <v>5</v>
      </c>
      <c r="B6" s="23" t="s">
        <v>11</v>
      </c>
      <c r="C6" s="145">
        <v>2</v>
      </c>
      <c r="D6" s="17" t="str">
        <f>IF(Nositelji!$G$4=" / ",CONCATENATE("Seed #",Nositelji!$A$4),Nositelji!$G$4)</f>
        <v>Bečić / Bečić</v>
      </c>
      <c r="E6" s="17" t="s">
        <v>4</v>
      </c>
      <c r="F6" s="19" t="str">
        <f>IF(Nositelji!$G$15=" / ",CONCATENATE("Seed #",Nositelji!$A$15),Nositelji!$G$15)</f>
        <v>Fabjan / Kregar</v>
      </c>
      <c r="G6" s="137" t="str">
        <f t="shared" si="1"/>
        <v/>
      </c>
      <c r="H6" s="24" t="s">
        <v>12</v>
      </c>
      <c r="I6" s="137" t="str">
        <f t="shared" si="2"/>
        <v/>
      </c>
      <c r="J6" s="25"/>
      <c r="K6" s="17" t="s">
        <v>12</v>
      </c>
      <c r="L6" s="26"/>
      <c r="M6" s="25"/>
      <c r="N6" s="17" t="s">
        <v>12</v>
      </c>
      <c r="O6" s="26"/>
      <c r="P6" s="25"/>
      <c r="Q6" s="17" t="s">
        <v>12</v>
      </c>
      <c r="R6" s="26"/>
      <c r="S6" s="184">
        <v>0.49305555555555558</v>
      </c>
      <c r="T6" s="180" t="s">
        <v>31</v>
      </c>
    </row>
    <row r="7" spans="1:20" x14ac:dyDescent="0.2">
      <c r="A7" s="22">
        <f t="shared" si="0"/>
        <v>6</v>
      </c>
      <c r="B7" s="23" t="s">
        <v>11</v>
      </c>
      <c r="C7" s="145">
        <v>2</v>
      </c>
      <c r="D7" s="17" t="str">
        <f>IF(Nositelji!$G$12=" / ",CONCATENATE("Seed #",Nositelji!$A$12),Nositelji!$G$12)</f>
        <v>Burazer / Nikpalj</v>
      </c>
      <c r="E7" s="17" t="s">
        <v>4</v>
      </c>
      <c r="F7" s="19" t="str">
        <f>IF(Nositelji!$G$7=" / ",CONCATENATE("Seed #",Nositelji!$A$7),Nositelji!$G$7)</f>
        <v>Protulipac / Štokan</v>
      </c>
      <c r="G7" s="137" t="str">
        <f t="shared" si="1"/>
        <v/>
      </c>
      <c r="H7" s="24" t="s">
        <v>12</v>
      </c>
      <c r="I7" s="137" t="str">
        <f t="shared" si="2"/>
        <v/>
      </c>
      <c r="J7" s="25"/>
      <c r="K7" s="17" t="s">
        <v>12</v>
      </c>
      <c r="L7" s="26"/>
      <c r="M7" s="25"/>
      <c r="N7" s="17" t="s">
        <v>12</v>
      </c>
      <c r="O7" s="26"/>
      <c r="P7" s="25"/>
      <c r="Q7" s="17" t="s">
        <v>12</v>
      </c>
      <c r="R7" s="26"/>
      <c r="S7" s="184">
        <v>0.52777777777777779</v>
      </c>
      <c r="T7" s="180" t="s">
        <v>31</v>
      </c>
    </row>
    <row r="8" spans="1:20" x14ac:dyDescent="0.2">
      <c r="A8" s="22">
        <f t="shared" si="0"/>
        <v>7</v>
      </c>
      <c r="B8" s="23" t="s">
        <v>11</v>
      </c>
      <c r="C8" s="145">
        <v>2</v>
      </c>
      <c r="D8" s="17" t="str">
        <f>IF(Nositelji!$G$8=" / ",CONCATENATE("Seed #",Nositelji!$A$8),Nositelji!$G$8)</f>
        <v>Savović / Raičević</v>
      </c>
      <c r="E8" s="17" t="s">
        <v>4</v>
      </c>
      <c r="F8" s="19" t="str">
        <f>IF(Nositelji!$G$11=" / ",CONCATENATE("Seed #",Nositelji!$A$11),Nositelji!$G$11)</f>
        <v>Pečan / Veber</v>
      </c>
      <c r="G8" s="137" t="str">
        <f t="shared" si="1"/>
        <v/>
      </c>
      <c r="H8" s="24" t="s">
        <v>12</v>
      </c>
      <c r="I8" s="137" t="str">
        <f t="shared" si="2"/>
        <v/>
      </c>
      <c r="J8" s="25"/>
      <c r="K8" s="17" t="s">
        <v>12</v>
      </c>
      <c r="L8" s="26"/>
      <c r="M8" s="25"/>
      <c r="N8" s="17" t="s">
        <v>12</v>
      </c>
      <c r="O8" s="26"/>
      <c r="P8" s="25"/>
      <c r="Q8" s="17" t="s">
        <v>12</v>
      </c>
      <c r="R8" s="26"/>
      <c r="S8" s="184">
        <v>0.5625</v>
      </c>
      <c r="T8" s="181" t="s">
        <v>31</v>
      </c>
    </row>
    <row r="9" spans="1:20" ht="15.75" thickBot="1" x14ac:dyDescent="0.25">
      <c r="A9" s="35">
        <f t="shared" si="0"/>
        <v>8</v>
      </c>
      <c r="B9" s="36" t="s">
        <v>11</v>
      </c>
      <c r="C9" s="146">
        <v>2</v>
      </c>
      <c r="D9" s="28" t="str">
        <f>IF(Nositelji!$G$16=" / ",CONCATENATE("Seed #",Nositelji!$A$16),Nositelji!$G$16)</f>
        <v>Koraca / Volarić</v>
      </c>
      <c r="E9" s="28" t="s">
        <v>4</v>
      </c>
      <c r="F9" s="37" t="str">
        <f>IF(Nositelji!$G$3=" / ",CONCATENATE("Seed #",Nositelji!$A$3),Nositelji!$G$3)</f>
        <v>Krmpotić / Kezerić</v>
      </c>
      <c r="G9" s="138" t="str">
        <f t="shared" si="1"/>
        <v/>
      </c>
      <c r="H9" s="123" t="s">
        <v>12</v>
      </c>
      <c r="I9" s="140" t="str">
        <f t="shared" si="2"/>
        <v/>
      </c>
      <c r="J9" s="38"/>
      <c r="K9" s="28" t="s">
        <v>12</v>
      </c>
      <c r="L9" s="39"/>
      <c r="M9" s="38"/>
      <c r="N9" s="28" t="s">
        <v>12</v>
      </c>
      <c r="O9" s="39"/>
      <c r="P9" s="38"/>
      <c r="Q9" s="28" t="s">
        <v>12</v>
      </c>
      <c r="R9" s="39"/>
      <c r="S9" s="185">
        <v>0.59722222222222221</v>
      </c>
      <c r="T9" s="180" t="s">
        <v>31</v>
      </c>
    </row>
    <row r="10" spans="1:20" x14ac:dyDescent="0.2">
      <c r="A10" s="29">
        <f t="shared" si="0"/>
        <v>9</v>
      </c>
      <c r="B10" s="30">
        <v>13</v>
      </c>
      <c r="C10" s="147">
        <v>2</v>
      </c>
      <c r="D10" s="124" t="str">
        <f>IF($G$2=$I$2,CONCATENATE("Loser Match #",$A$2),IF($G$2&lt;$I$2,D2,$F$2))</f>
        <v>Loser Match #1</v>
      </c>
      <c r="E10" s="31" t="s">
        <v>4</v>
      </c>
      <c r="F10" s="32" t="str">
        <f>IF($G$3=$I$3,CONCATENATE("Loser Match #",$A$3),IF($G$3&lt;$I$3,D3,$F$3))</f>
        <v>Loser Match #2</v>
      </c>
      <c r="G10" s="139" t="str">
        <f t="shared" si="1"/>
        <v/>
      </c>
      <c r="H10" s="31" t="s">
        <v>12</v>
      </c>
      <c r="I10" s="169" t="str">
        <f t="shared" si="2"/>
        <v/>
      </c>
      <c r="J10" s="33"/>
      <c r="K10" s="31" t="s">
        <v>12</v>
      </c>
      <c r="L10" s="34"/>
      <c r="M10" s="33"/>
      <c r="N10" s="31" t="s">
        <v>12</v>
      </c>
      <c r="O10" s="34"/>
      <c r="P10" s="33"/>
      <c r="Q10" s="31" t="s">
        <v>12</v>
      </c>
      <c r="R10" s="34"/>
      <c r="S10" s="186">
        <v>0.63194444444444442</v>
      </c>
      <c r="T10" s="180" t="s">
        <v>31</v>
      </c>
    </row>
    <row r="11" spans="1:20" x14ac:dyDescent="0.2">
      <c r="A11" s="22">
        <f t="shared" si="0"/>
        <v>10</v>
      </c>
      <c r="B11" s="23">
        <v>13</v>
      </c>
      <c r="C11" s="145">
        <v>2</v>
      </c>
      <c r="D11" s="17" t="str">
        <f>IF($G$4=$I$4,CONCATENATE("Loser Match #",$A$4),IF($G$4&lt;$I$4,D4,$F$4))</f>
        <v>Loser Match #3</v>
      </c>
      <c r="E11" s="17" t="s">
        <v>4</v>
      </c>
      <c r="F11" s="19" t="str">
        <f>IF($G$5=$I$5,CONCATENATE("Loser Match #",$A$5),IF($G$5&lt;$I$5,$D$5,$F$5))</f>
        <v>Loser Match #4</v>
      </c>
      <c r="G11" s="137" t="str">
        <f t="shared" si="1"/>
        <v/>
      </c>
      <c r="H11" s="24" t="s">
        <v>12</v>
      </c>
      <c r="I11" s="170" t="str">
        <f t="shared" si="2"/>
        <v/>
      </c>
      <c r="J11" s="25"/>
      <c r="K11" s="17" t="s">
        <v>12</v>
      </c>
      <c r="L11" s="26"/>
      <c r="M11" s="25"/>
      <c r="N11" s="17" t="s">
        <v>12</v>
      </c>
      <c r="O11" s="26"/>
      <c r="P11" s="25"/>
      <c r="Q11" s="17" t="s">
        <v>12</v>
      </c>
      <c r="R11" s="26"/>
      <c r="S11" s="184">
        <v>0.66666666666666663</v>
      </c>
      <c r="T11" s="181" t="s">
        <v>31</v>
      </c>
    </row>
    <row r="12" spans="1:20" x14ac:dyDescent="0.2">
      <c r="A12" s="22">
        <f t="shared" si="0"/>
        <v>11</v>
      </c>
      <c r="B12" s="23">
        <v>13</v>
      </c>
      <c r="C12" s="145">
        <v>2</v>
      </c>
      <c r="D12" s="17" t="str">
        <f>IF($G$6=$I$6,CONCATENATE("Loser Match #",$A$6),IF($G$6&lt;$I$6,D6,$F$6))</f>
        <v>Loser Match #5</v>
      </c>
      <c r="E12" s="17" t="s">
        <v>4</v>
      </c>
      <c r="F12" s="19" t="str">
        <f>IF($G$7=$I$7,CONCATENATE("Loser Match #",$A$7),IF($G$7&lt;$I$7,D7,$F$7))</f>
        <v>Loser Match #6</v>
      </c>
      <c r="G12" s="137" t="str">
        <f t="shared" si="1"/>
        <v/>
      </c>
      <c r="H12" s="24" t="s">
        <v>12</v>
      </c>
      <c r="I12" s="170" t="str">
        <f t="shared" si="2"/>
        <v/>
      </c>
      <c r="J12" s="25"/>
      <c r="K12" s="17" t="s">
        <v>12</v>
      </c>
      <c r="L12" s="26"/>
      <c r="M12" s="25"/>
      <c r="N12" s="17" t="s">
        <v>12</v>
      </c>
      <c r="O12" s="26"/>
      <c r="P12" s="25"/>
      <c r="Q12" s="17" t="s">
        <v>12</v>
      </c>
      <c r="R12" s="26"/>
      <c r="S12" s="184">
        <v>0.70138888888888884</v>
      </c>
      <c r="T12" s="196" t="s">
        <v>31</v>
      </c>
    </row>
    <row r="13" spans="1:20" ht="15.75" thickBot="1" x14ac:dyDescent="0.25">
      <c r="A13" s="40">
        <f t="shared" si="0"/>
        <v>12</v>
      </c>
      <c r="B13" s="42">
        <v>13</v>
      </c>
      <c r="C13" s="148">
        <v>2</v>
      </c>
      <c r="D13" s="43" t="str">
        <f>IF($G$8=$I$8,CONCATENATE("Loser Match #",$A$8),IF($G$8&lt;$I$8,D8,$F$8))</f>
        <v>Loser Match #7</v>
      </c>
      <c r="E13" s="43" t="s">
        <v>4</v>
      </c>
      <c r="F13" s="44" t="str">
        <f>IF($G$9=$I$9,CONCATENATE("Loser Match #",$A$9),IF($G$9&lt;$I$9,D9,$F$9))</f>
        <v>Loser Match #8</v>
      </c>
      <c r="G13" s="140" t="str">
        <f t="shared" si="1"/>
        <v/>
      </c>
      <c r="H13" s="125" t="s">
        <v>12</v>
      </c>
      <c r="I13" s="171" t="str">
        <f t="shared" si="2"/>
        <v/>
      </c>
      <c r="J13" s="45"/>
      <c r="K13" s="43" t="s">
        <v>12</v>
      </c>
      <c r="L13" s="46"/>
      <c r="M13" s="45"/>
      <c r="N13" s="43" t="s">
        <v>12</v>
      </c>
      <c r="O13" s="46"/>
      <c r="P13" s="45"/>
      <c r="Q13" s="43" t="s">
        <v>12</v>
      </c>
      <c r="R13" s="46"/>
      <c r="S13" s="187">
        <v>0.73611111111111116</v>
      </c>
      <c r="T13" s="194" t="s">
        <v>31</v>
      </c>
    </row>
    <row r="14" spans="1:20" ht="15.75" thickTop="1" x14ac:dyDescent="0.2">
      <c r="A14" s="15">
        <f t="shared" si="0"/>
        <v>13</v>
      </c>
      <c r="B14" s="126" t="s">
        <v>13</v>
      </c>
      <c r="C14" s="149">
        <v>2</v>
      </c>
      <c r="D14" s="127" t="str">
        <f>IF($G$2=$I$2,CONCATENATE("Winner Match #",$A$2),IF($G$2&gt;$I$2,D2,$F$2))</f>
        <v>Winner Match #1</v>
      </c>
      <c r="E14" s="18" t="s">
        <v>4</v>
      </c>
      <c r="F14" s="128" t="str">
        <f>IF($G$3=$I$3,CONCATENATE("Winner Match #",$A$3),IF($G$3&gt;$I$3,D3,$F$3))</f>
        <v>Winner Match #2</v>
      </c>
      <c r="G14" s="141" t="str">
        <f t="shared" si="1"/>
        <v/>
      </c>
      <c r="H14" s="18" t="s">
        <v>12</v>
      </c>
      <c r="I14" s="143" t="str">
        <f t="shared" si="2"/>
        <v/>
      </c>
      <c r="J14" s="20"/>
      <c r="K14" s="18" t="s">
        <v>12</v>
      </c>
      <c r="L14" s="21"/>
      <c r="M14" s="20"/>
      <c r="N14" s="18" t="s">
        <v>12</v>
      </c>
      <c r="O14" s="21"/>
      <c r="P14" s="20"/>
      <c r="Q14" s="18" t="s">
        <v>12</v>
      </c>
      <c r="R14" s="21"/>
      <c r="S14" s="188">
        <v>0.77083333333333337</v>
      </c>
      <c r="T14" s="195" t="s">
        <v>31</v>
      </c>
    </row>
    <row r="15" spans="1:20" x14ac:dyDescent="0.2">
      <c r="A15" s="22">
        <f t="shared" si="0"/>
        <v>14</v>
      </c>
      <c r="B15" s="23" t="s">
        <v>13</v>
      </c>
      <c r="C15" s="145">
        <v>2</v>
      </c>
      <c r="D15" s="17" t="str">
        <f>IF($G$4=$I$4,CONCATENATE("Winner Match #",$A$4),IF($G$4&gt;$I$4,D4,$F$4))</f>
        <v>Winner Match #3</v>
      </c>
      <c r="E15" s="17" t="s">
        <v>4</v>
      </c>
      <c r="F15" s="19" t="str">
        <f>IF($G$5=$I$5,CONCATENATE("Winner Match #",$A$5),IF($G$5&gt;$I$5,D5,$F$5))</f>
        <v>Winner Match #4</v>
      </c>
      <c r="G15" s="137" t="str">
        <f t="shared" si="1"/>
        <v/>
      </c>
      <c r="H15" s="24" t="s">
        <v>12</v>
      </c>
      <c r="I15" s="137" t="str">
        <f t="shared" si="2"/>
        <v/>
      </c>
      <c r="J15" s="25"/>
      <c r="K15" s="17" t="s">
        <v>12</v>
      </c>
      <c r="L15" s="26"/>
      <c r="M15" s="25"/>
      <c r="N15" s="17" t="s">
        <v>12</v>
      </c>
      <c r="O15" s="26"/>
      <c r="P15" s="25"/>
      <c r="Q15" s="17" t="s">
        <v>12</v>
      </c>
      <c r="R15" s="26"/>
      <c r="S15" s="184">
        <v>0.80555555555555547</v>
      </c>
      <c r="T15" s="196" t="s">
        <v>31</v>
      </c>
    </row>
    <row r="16" spans="1:20" x14ac:dyDescent="0.2">
      <c r="A16" s="22">
        <f t="shared" si="0"/>
        <v>15</v>
      </c>
      <c r="B16" s="23" t="s">
        <v>13</v>
      </c>
      <c r="C16" s="145">
        <v>2</v>
      </c>
      <c r="D16" s="17" t="str">
        <f>IF($G$6=$I$6,CONCATENATE("Winner Match #",$A$6),IF($G$6&gt;$I$6,D6,$F$6))</f>
        <v>Winner Match #5</v>
      </c>
      <c r="E16" s="17" t="s">
        <v>4</v>
      </c>
      <c r="F16" s="19" t="str">
        <f>IF($G$7=$I$7,CONCATENATE("Winner Match #",$A$7),IF($G$7&gt;$I$7,D7,$F$7))</f>
        <v>Winner Match #6</v>
      </c>
      <c r="G16" s="137" t="str">
        <f t="shared" si="1"/>
        <v/>
      </c>
      <c r="H16" s="24" t="s">
        <v>12</v>
      </c>
      <c r="I16" s="137" t="str">
        <f t="shared" si="2"/>
        <v/>
      </c>
      <c r="J16" s="25"/>
      <c r="K16" s="17" t="s">
        <v>12</v>
      </c>
      <c r="L16" s="26"/>
      <c r="M16" s="25"/>
      <c r="N16" s="17" t="s">
        <v>12</v>
      </c>
      <c r="O16" s="26"/>
      <c r="P16" s="25"/>
      <c r="Q16" s="17" t="s">
        <v>12</v>
      </c>
      <c r="R16" s="26"/>
      <c r="S16" s="184">
        <v>0.375</v>
      </c>
      <c r="T16" s="196" t="s">
        <v>32</v>
      </c>
    </row>
    <row r="17" spans="1:20" ht="15.75" thickBot="1" x14ac:dyDescent="0.25">
      <c r="A17" s="129">
        <f t="shared" si="0"/>
        <v>16</v>
      </c>
      <c r="B17" s="130" t="s">
        <v>13</v>
      </c>
      <c r="C17" s="150">
        <v>2</v>
      </c>
      <c r="D17" s="131" t="str">
        <f>IF($G$8=$I$8,CONCATENATE("Winner Match #",$A$8),IF($G$8&gt;$I$8,D8,$F$8))</f>
        <v>Winner Match #7</v>
      </c>
      <c r="E17" s="131" t="s">
        <v>4</v>
      </c>
      <c r="F17" s="132" t="str">
        <f>IF($G$9=$I$9,CONCATENATE("Winner Match #",$A$9),IF($G$9&gt;$I$9,D9,$F$9))</f>
        <v>Winner Match #8</v>
      </c>
      <c r="G17" s="142" t="str">
        <f t="shared" si="1"/>
        <v/>
      </c>
      <c r="H17" s="133" t="s">
        <v>12</v>
      </c>
      <c r="I17" s="140" t="str">
        <f t="shared" si="2"/>
        <v/>
      </c>
      <c r="J17" s="134"/>
      <c r="K17" s="131" t="s">
        <v>12</v>
      </c>
      <c r="L17" s="135"/>
      <c r="M17" s="134"/>
      <c r="N17" s="131" t="s">
        <v>12</v>
      </c>
      <c r="O17" s="135"/>
      <c r="P17" s="134"/>
      <c r="Q17" s="131" t="s">
        <v>12</v>
      </c>
      <c r="R17" s="135"/>
      <c r="S17" s="189">
        <v>0.40972222222222227</v>
      </c>
      <c r="T17" s="198" t="s">
        <v>32</v>
      </c>
    </row>
    <row r="18" spans="1:20" ht="15.75" thickTop="1" x14ac:dyDescent="0.2">
      <c r="A18" s="119">
        <f t="shared" si="0"/>
        <v>17</v>
      </c>
      <c r="B18" s="16">
        <v>9</v>
      </c>
      <c r="C18" s="144">
        <v>2</v>
      </c>
      <c r="D18" s="24" t="str">
        <f>IF($G$13=$I$13,CONCATENATE("Winner Match #",$A$13),IF($G$13&gt;$I$13,$D$13,$F$13))</f>
        <v>Winner Match #12</v>
      </c>
      <c r="E18" s="24" t="s">
        <v>4</v>
      </c>
      <c r="F18" s="120" t="str">
        <f>IF($G$14=$I$14,CONCATENATE("Loser Match #",$A$14),IF($G$14&lt;$I$14,D14,$F$14))</f>
        <v>Loser Match #13</v>
      </c>
      <c r="G18" s="143" t="str">
        <f t="shared" si="1"/>
        <v/>
      </c>
      <c r="H18" s="24" t="s">
        <v>12</v>
      </c>
      <c r="I18" s="172" t="str">
        <f t="shared" si="2"/>
        <v/>
      </c>
      <c r="J18" s="121"/>
      <c r="K18" s="24" t="s">
        <v>12</v>
      </c>
      <c r="L18" s="122"/>
      <c r="M18" s="121"/>
      <c r="N18" s="24" t="s">
        <v>12</v>
      </c>
      <c r="O18" s="122"/>
      <c r="P18" s="121"/>
      <c r="Q18" s="24" t="s">
        <v>12</v>
      </c>
      <c r="R18" s="122"/>
      <c r="S18" s="183">
        <v>0.44444444444444442</v>
      </c>
      <c r="T18" s="199" t="s">
        <v>32</v>
      </c>
    </row>
    <row r="19" spans="1:20" x14ac:dyDescent="0.2">
      <c r="A19" s="22">
        <f t="shared" si="0"/>
        <v>18</v>
      </c>
      <c r="B19" s="23">
        <v>9</v>
      </c>
      <c r="C19" s="145">
        <v>2</v>
      </c>
      <c r="D19" s="17" t="str">
        <f>IF($G$12=$I$12,CONCATENATE("Winner Match #",$A$12),IF($G$12&gt;$I$12,$D$12,$F$12))</f>
        <v>Winner Match #11</v>
      </c>
      <c r="E19" s="17" t="s">
        <v>4</v>
      </c>
      <c r="F19" s="19" t="str">
        <f>IF($G$15=$I$15,CONCATENATE("Loser Match #",$A$15),IF($G$15&lt;$I$15,D15,$F$15))</f>
        <v>Loser Match #14</v>
      </c>
      <c r="G19" s="137" t="str">
        <f t="shared" si="1"/>
        <v/>
      </c>
      <c r="H19" s="24" t="s">
        <v>12</v>
      </c>
      <c r="I19" s="170" t="str">
        <f t="shared" si="2"/>
        <v/>
      </c>
      <c r="J19" s="25"/>
      <c r="K19" s="17" t="s">
        <v>12</v>
      </c>
      <c r="L19" s="26"/>
      <c r="M19" s="25"/>
      <c r="N19" s="17" t="s">
        <v>12</v>
      </c>
      <c r="O19" s="26"/>
      <c r="P19" s="25"/>
      <c r="Q19" s="17" t="s">
        <v>12</v>
      </c>
      <c r="R19" s="26"/>
      <c r="S19" s="184">
        <v>0.47916666666666669</v>
      </c>
      <c r="T19" s="196" t="s">
        <v>32</v>
      </c>
    </row>
    <row r="20" spans="1:20" x14ac:dyDescent="0.2">
      <c r="A20" s="22">
        <f t="shared" si="0"/>
        <v>19</v>
      </c>
      <c r="B20" s="23">
        <v>9</v>
      </c>
      <c r="C20" s="145">
        <v>2</v>
      </c>
      <c r="D20" s="17" t="str">
        <f>IF($G$11=$I$11,CONCATENATE("Winner Match #",$A$11),IF($G$11&gt;$I$11,$D$11,$F$11))</f>
        <v>Winner Match #10</v>
      </c>
      <c r="E20" s="17" t="s">
        <v>4</v>
      </c>
      <c r="F20" s="19" t="str">
        <f>IF($G$16=$I$16,CONCATENATE("Loser Match #",$A$16),IF($G$16&lt;$I$16,D16,$F$16))</f>
        <v>Loser Match #15</v>
      </c>
      <c r="G20" s="137" t="str">
        <f t="shared" si="1"/>
        <v/>
      </c>
      <c r="H20" s="24" t="s">
        <v>12</v>
      </c>
      <c r="I20" s="170" t="str">
        <f t="shared" si="2"/>
        <v/>
      </c>
      <c r="J20" s="25"/>
      <c r="K20" s="17" t="s">
        <v>12</v>
      </c>
      <c r="L20" s="26"/>
      <c r="M20" s="25"/>
      <c r="N20" s="17" t="s">
        <v>12</v>
      </c>
      <c r="O20" s="26"/>
      <c r="P20" s="25"/>
      <c r="Q20" s="17" t="s">
        <v>12</v>
      </c>
      <c r="R20" s="26"/>
      <c r="S20" s="184">
        <v>0.51388888888888895</v>
      </c>
      <c r="T20" s="196" t="s">
        <v>32</v>
      </c>
    </row>
    <row r="21" spans="1:20" ht="15.75" thickBot="1" x14ac:dyDescent="0.25">
      <c r="A21" s="40">
        <f t="shared" si="0"/>
        <v>20</v>
      </c>
      <c r="B21" s="42">
        <v>9</v>
      </c>
      <c r="C21" s="148">
        <v>2</v>
      </c>
      <c r="D21" s="43" t="str">
        <f>IF($G$10=$I$10,CONCATENATE("Winner Match #",$A$10),IF($G$10&gt;$I$10,$D$10,$F$10))</f>
        <v>Winner Match #9</v>
      </c>
      <c r="E21" s="43" t="s">
        <v>4</v>
      </c>
      <c r="F21" s="44" t="str">
        <f>IF($G$17=$I$17,CONCATENATE("Loser Match #",$A$17),IF($G$17&lt;$I$17,D17,$F$17))</f>
        <v>Loser Match #16</v>
      </c>
      <c r="G21" s="140" t="str">
        <f t="shared" si="1"/>
        <v/>
      </c>
      <c r="H21" s="125" t="s">
        <v>12</v>
      </c>
      <c r="I21" s="171" t="str">
        <f t="shared" si="2"/>
        <v/>
      </c>
      <c r="J21" s="45"/>
      <c r="K21" s="43" t="s">
        <v>12</v>
      </c>
      <c r="L21" s="46"/>
      <c r="M21" s="45"/>
      <c r="N21" s="43" t="s">
        <v>12</v>
      </c>
      <c r="O21" s="46"/>
      <c r="P21" s="45"/>
      <c r="Q21" s="43" t="s">
        <v>12</v>
      </c>
      <c r="R21" s="46"/>
      <c r="S21" s="187">
        <v>0.54861111111111105</v>
      </c>
      <c r="T21" s="194" t="s">
        <v>32</v>
      </c>
    </row>
    <row r="22" spans="1:20" ht="15.75" thickTop="1" x14ac:dyDescent="0.2">
      <c r="A22" s="15">
        <f t="shared" si="0"/>
        <v>21</v>
      </c>
      <c r="B22" s="126" t="s">
        <v>14</v>
      </c>
      <c r="C22" s="149">
        <v>2</v>
      </c>
      <c r="D22" s="18" t="str">
        <f>IF($G$14=$I$14,CONCATENATE("Winner Match #",$A$14),IF($G$14&gt;$I$14,$D$14,$F$14))</f>
        <v>Winner Match #13</v>
      </c>
      <c r="E22" s="18" t="s">
        <v>4</v>
      </c>
      <c r="F22" s="128" t="str">
        <f>IF($G$15=$I$15,CONCATENATE("Winner Match #",$A$15),IF($G$15&gt;$I$15,$D$15,$F$15))</f>
        <v>Winner Match #14</v>
      </c>
      <c r="G22" s="141" t="str">
        <f t="shared" si="1"/>
        <v/>
      </c>
      <c r="H22" s="18" t="s">
        <v>12</v>
      </c>
      <c r="I22" s="143" t="str">
        <f t="shared" si="2"/>
        <v/>
      </c>
      <c r="J22" s="20"/>
      <c r="K22" s="18" t="s">
        <v>12</v>
      </c>
      <c r="L22" s="21"/>
      <c r="M22" s="20"/>
      <c r="N22" s="18" t="s">
        <v>12</v>
      </c>
      <c r="O22" s="21"/>
      <c r="P22" s="20"/>
      <c r="Q22" s="18" t="s">
        <v>12</v>
      </c>
      <c r="R22" s="21"/>
      <c r="S22" s="188">
        <v>0.58333333333333337</v>
      </c>
      <c r="T22" s="195" t="s">
        <v>32</v>
      </c>
    </row>
    <row r="23" spans="1:20" ht="15.75" thickBot="1" x14ac:dyDescent="0.25">
      <c r="A23" s="129">
        <f t="shared" si="0"/>
        <v>22</v>
      </c>
      <c r="B23" s="130" t="s">
        <v>14</v>
      </c>
      <c r="C23" s="150">
        <v>2</v>
      </c>
      <c r="D23" s="131" t="str">
        <f>IF($G$16=$I$16,CONCATENATE("Winner Match #",$A$16),IF($G$16&gt;$I$16,$D$16,$F$16))</f>
        <v>Winner Match #15</v>
      </c>
      <c r="E23" s="131" t="s">
        <v>4</v>
      </c>
      <c r="F23" s="136" t="str">
        <f>IF($G$17=$I$17,CONCATENATE("Winner Match #",$A$17),IF($G$17&gt;$I$17,$D$17,$F$17))</f>
        <v>Winner Match #16</v>
      </c>
      <c r="G23" s="142" t="str">
        <f t="shared" si="1"/>
        <v/>
      </c>
      <c r="H23" s="133" t="s">
        <v>12</v>
      </c>
      <c r="I23" s="140" t="str">
        <f t="shared" si="2"/>
        <v/>
      </c>
      <c r="J23" s="134"/>
      <c r="K23" s="131" t="s">
        <v>12</v>
      </c>
      <c r="L23" s="135"/>
      <c r="M23" s="134"/>
      <c r="N23" s="131" t="s">
        <v>12</v>
      </c>
      <c r="O23" s="135"/>
      <c r="P23" s="134"/>
      <c r="Q23" s="131" t="s">
        <v>12</v>
      </c>
      <c r="R23" s="135"/>
      <c r="S23" s="189">
        <v>0.61805555555555558</v>
      </c>
      <c r="T23" s="198" t="s">
        <v>32</v>
      </c>
    </row>
    <row r="24" spans="1:20" ht="15.75" thickTop="1" x14ac:dyDescent="0.2">
      <c r="A24" s="119">
        <f t="shared" si="0"/>
        <v>23</v>
      </c>
      <c r="B24" s="16">
        <v>7</v>
      </c>
      <c r="C24" s="144">
        <v>2</v>
      </c>
      <c r="D24" s="24" t="str">
        <f>IF($G$18=$I$18,CONCATENATE("Winner Match #",$A$18),IF($G$18&gt;$I$18,$D$18,$F$18))</f>
        <v>Winner Match #17</v>
      </c>
      <c r="E24" s="24" t="s">
        <v>4</v>
      </c>
      <c r="F24" s="120" t="str">
        <f>IF($G$19=$I$19,CONCATENATE("Winner Match #",$A$19),IF($G$19&gt;$I$19,$D$19,$F$19))</f>
        <v>Winner Match #18</v>
      </c>
      <c r="G24" s="143" t="str">
        <f t="shared" si="1"/>
        <v/>
      </c>
      <c r="H24" s="24" t="s">
        <v>12</v>
      </c>
      <c r="I24" s="172" t="str">
        <f t="shared" si="2"/>
        <v/>
      </c>
      <c r="J24" s="121"/>
      <c r="K24" s="24" t="s">
        <v>12</v>
      </c>
      <c r="L24" s="122"/>
      <c r="M24" s="121"/>
      <c r="N24" s="24" t="s">
        <v>12</v>
      </c>
      <c r="O24" s="122"/>
      <c r="P24" s="121"/>
      <c r="Q24" s="24" t="s">
        <v>12</v>
      </c>
      <c r="R24" s="122"/>
      <c r="S24" s="183">
        <v>0.65277777777777779</v>
      </c>
      <c r="T24" s="199" t="s">
        <v>32</v>
      </c>
    </row>
    <row r="25" spans="1:20" ht="15.75" thickBot="1" x14ac:dyDescent="0.25">
      <c r="A25" s="40">
        <f t="shared" si="0"/>
        <v>24</v>
      </c>
      <c r="B25" s="42">
        <v>7</v>
      </c>
      <c r="C25" s="148">
        <v>2</v>
      </c>
      <c r="D25" s="43" t="str">
        <f>IF($G$20=$I$20,CONCATENATE("Winner Match #",$A$20),IF($G$20&gt;$I$20,$D$20,$F$20))</f>
        <v>Winner Match #19</v>
      </c>
      <c r="E25" s="43" t="s">
        <v>4</v>
      </c>
      <c r="F25" s="44" t="str">
        <f>IF($G$21=$I$21,CONCATENATE("Winner Match #",$A$21),IF($G$21&gt;$I$21,$D$21,$F$21))</f>
        <v>Winner Match #20</v>
      </c>
      <c r="G25" s="140" t="str">
        <f t="shared" si="1"/>
        <v/>
      </c>
      <c r="H25" s="125" t="s">
        <v>12</v>
      </c>
      <c r="I25" s="173" t="str">
        <f t="shared" si="2"/>
        <v/>
      </c>
      <c r="J25" s="45"/>
      <c r="K25" s="43" t="s">
        <v>12</v>
      </c>
      <c r="L25" s="46"/>
      <c r="M25" s="45"/>
      <c r="N25" s="43" t="s">
        <v>12</v>
      </c>
      <c r="O25" s="46"/>
      <c r="P25" s="45"/>
      <c r="Q25" s="43" t="s">
        <v>12</v>
      </c>
      <c r="R25" s="46"/>
      <c r="S25" s="187">
        <v>0.6875</v>
      </c>
      <c r="T25" s="194" t="s">
        <v>32</v>
      </c>
    </row>
    <row r="26" spans="1:20" x14ac:dyDescent="0.2">
      <c r="A26" s="29">
        <f t="shared" si="0"/>
        <v>25</v>
      </c>
      <c r="B26" s="30">
        <v>5</v>
      </c>
      <c r="C26" s="147">
        <v>2</v>
      </c>
      <c r="D26" s="31" t="str">
        <f>IF($G$24=$I$24,CONCATENATE("Winner Match #",$A$24),IF($G$24&gt;$I$24,$D$24,$F$24))</f>
        <v>Winner Match #23</v>
      </c>
      <c r="E26" s="31" t="s">
        <v>4</v>
      </c>
      <c r="F26" s="32" t="str">
        <f>IF($G$23=$I$23,CONCATENATE("Loser Match #",$A$23),IF($G$23&lt;$I$23,$D$23,$F$23))</f>
        <v>Loser Match #22</v>
      </c>
      <c r="G26" s="139" t="str">
        <f t="shared" si="1"/>
        <v/>
      </c>
      <c r="H26" s="31" t="s">
        <v>12</v>
      </c>
      <c r="I26" s="143" t="str">
        <f t="shared" si="2"/>
        <v/>
      </c>
      <c r="J26" s="33"/>
      <c r="K26" s="31" t="s">
        <v>12</v>
      </c>
      <c r="L26" s="34"/>
      <c r="M26" s="33"/>
      <c r="N26" s="31" t="s">
        <v>12</v>
      </c>
      <c r="O26" s="34"/>
      <c r="P26" s="33"/>
      <c r="Q26" s="31" t="s">
        <v>12</v>
      </c>
      <c r="R26" s="34"/>
      <c r="S26" s="186">
        <v>0.72222222222222221</v>
      </c>
      <c r="T26" s="200" t="s">
        <v>32</v>
      </c>
    </row>
    <row r="27" spans="1:20" ht="15.75" thickBot="1" x14ac:dyDescent="0.25">
      <c r="A27" s="22">
        <f t="shared" si="0"/>
        <v>26</v>
      </c>
      <c r="B27" s="23">
        <v>5</v>
      </c>
      <c r="C27" s="145">
        <v>2</v>
      </c>
      <c r="D27" s="17" t="str">
        <f>IF($G$25=$I$25,CONCATENATE("Winner Match #",$A$25),IF($G$25&gt;$I$25,$D$25,$F$25))</f>
        <v>Winner Match #24</v>
      </c>
      <c r="E27" s="17" t="s">
        <v>4</v>
      </c>
      <c r="F27" s="19" t="str">
        <f>IF($G$22=$I$22,CONCATENATE("Loser Match #",$A$22),IF($G$22&lt;$I$22,$D$22,$F$22))</f>
        <v>Loser Match #21</v>
      </c>
      <c r="G27" s="140" t="str">
        <f t="shared" si="1"/>
        <v/>
      </c>
      <c r="H27" s="43" t="s">
        <v>12</v>
      </c>
      <c r="I27" s="140" t="str">
        <f t="shared" si="2"/>
        <v/>
      </c>
      <c r="J27" s="25"/>
      <c r="K27" s="17" t="s">
        <v>12</v>
      </c>
      <c r="L27" s="26"/>
      <c r="M27" s="25"/>
      <c r="N27" s="17" t="s">
        <v>12</v>
      </c>
      <c r="O27" s="26"/>
      <c r="P27" s="25"/>
      <c r="Q27" s="17" t="s">
        <v>12</v>
      </c>
      <c r="R27" s="26"/>
      <c r="S27" s="187">
        <v>0.75694444444444453</v>
      </c>
      <c r="T27" s="201" t="s">
        <v>32</v>
      </c>
    </row>
    <row r="28" spans="1:20" x14ac:dyDescent="0.2">
      <c r="A28" s="29">
        <f t="shared" si="0"/>
        <v>27</v>
      </c>
      <c r="B28" s="30" t="s">
        <v>15</v>
      </c>
      <c r="C28" s="147">
        <v>1</v>
      </c>
      <c r="D28" s="31" t="str">
        <f>IF($G$22=$I$22,CONCATENATE("Winner Match #",$A$22),IF($G$22&gt;$I$22,$D$22,$F$22))</f>
        <v>Winner Match #21</v>
      </c>
      <c r="E28" s="31" t="s">
        <v>4</v>
      </c>
      <c r="F28" s="32" t="str">
        <f>IF($G$26=$I$26,CONCATENATE("Winner Match #",$A$26),IF($G$26&gt;$I$26,$D$26,$F$26))</f>
        <v>Winner Match #25</v>
      </c>
      <c r="G28" s="139" t="str">
        <f t="shared" si="1"/>
        <v/>
      </c>
      <c r="H28" s="31" t="s">
        <v>12</v>
      </c>
      <c r="I28" s="169" t="str">
        <f t="shared" si="2"/>
        <v/>
      </c>
      <c r="J28" s="33"/>
      <c r="K28" s="31" t="s">
        <v>12</v>
      </c>
      <c r="L28" s="34"/>
      <c r="M28" s="33"/>
      <c r="N28" s="31" t="s">
        <v>12</v>
      </c>
      <c r="O28" s="34"/>
      <c r="P28" s="33"/>
      <c r="Q28" s="31" t="s">
        <v>12</v>
      </c>
      <c r="R28" s="34"/>
      <c r="S28" s="190">
        <v>0.41666666666666669</v>
      </c>
      <c r="T28" s="199" t="s">
        <v>33</v>
      </c>
    </row>
    <row r="29" spans="1:20" ht="15.75" thickBot="1" x14ac:dyDescent="0.25">
      <c r="A29" s="35">
        <f t="shared" si="0"/>
        <v>28</v>
      </c>
      <c r="B29" s="36" t="s">
        <v>15</v>
      </c>
      <c r="C29" s="146">
        <v>1</v>
      </c>
      <c r="D29" s="28" t="str">
        <f>IF($G$23=$I$23,CONCATENATE("Winner Match #",$A$23),IF($G$23&gt;$I$23,$D$23,$F$23))</f>
        <v>Winner Match #22</v>
      </c>
      <c r="E29" s="28" t="s">
        <v>4</v>
      </c>
      <c r="F29" s="37" t="str">
        <f>IF($G$27=$I$27,CONCATENATE("Winner Match #",$A$27),IF($G$27&gt;$I$27,$D$27,$F$27))</f>
        <v>Winner Match #26</v>
      </c>
      <c r="G29" s="138" t="str">
        <f t="shared" si="1"/>
        <v/>
      </c>
      <c r="H29" s="28" t="s">
        <v>12</v>
      </c>
      <c r="I29" s="173" t="str">
        <f t="shared" si="2"/>
        <v/>
      </c>
      <c r="J29" s="38"/>
      <c r="K29" s="28" t="s">
        <v>12</v>
      </c>
      <c r="L29" s="39"/>
      <c r="M29" s="38"/>
      <c r="N29" s="28" t="s">
        <v>12</v>
      </c>
      <c r="O29" s="39"/>
      <c r="P29" s="38"/>
      <c r="Q29" s="28" t="s">
        <v>12</v>
      </c>
      <c r="R29" s="39"/>
      <c r="S29" s="191">
        <v>0.45833333333333331</v>
      </c>
      <c r="T29" s="201" t="s">
        <v>33</v>
      </c>
    </row>
    <row r="30" spans="1:20" ht="15.75" thickBot="1" x14ac:dyDescent="0.25">
      <c r="A30" s="40">
        <f t="shared" si="0"/>
        <v>29</v>
      </c>
      <c r="B30" s="41" t="s">
        <v>16</v>
      </c>
      <c r="C30" s="148">
        <v>1</v>
      </c>
      <c r="D30" s="43" t="str">
        <f>IF($G$28=$I$28,CONCATENATE("Loser Match #",$A$28),IF($G$28&lt;$I$28,$D$28,$F$28))</f>
        <v>Loser Match #27</v>
      </c>
      <c r="E30" s="43" t="s">
        <v>4</v>
      </c>
      <c r="F30" s="44" t="str">
        <f>IF($G$29=$I$29,CONCATENATE("Loser Match #",$A$29),IF($G$29&lt;$I$29,$D$29,$F$29))</f>
        <v>Loser Match #28</v>
      </c>
      <c r="G30" s="174" t="str">
        <f t="shared" si="1"/>
        <v/>
      </c>
      <c r="H30" s="125" t="s">
        <v>12</v>
      </c>
      <c r="I30" s="174" t="str">
        <f t="shared" si="2"/>
        <v/>
      </c>
      <c r="J30" s="45"/>
      <c r="K30" s="43" t="s">
        <v>12</v>
      </c>
      <c r="L30" s="46"/>
      <c r="M30" s="45"/>
      <c r="N30" s="43" t="s">
        <v>12</v>
      </c>
      <c r="O30" s="46"/>
      <c r="P30" s="45"/>
      <c r="Q30" s="43" t="s">
        <v>12</v>
      </c>
      <c r="R30" s="46"/>
      <c r="S30" s="192">
        <v>0.625</v>
      </c>
      <c r="T30" s="202" t="s">
        <v>33</v>
      </c>
    </row>
    <row r="31" spans="1:20" ht="16.5" thickTop="1" thickBot="1" x14ac:dyDescent="0.25">
      <c r="A31" s="47">
        <f t="shared" si="0"/>
        <v>30</v>
      </c>
      <c r="B31" s="48" t="s">
        <v>17</v>
      </c>
      <c r="C31" s="151">
        <v>1</v>
      </c>
      <c r="D31" s="49" t="str">
        <f>IF($G$28=$I$28,CONCATENATE("Winner Match #",$A$28),IF($G$28&gt;$I$28,$D$28,$F$28))</f>
        <v>Winner Match #27</v>
      </c>
      <c r="E31" s="49" t="s">
        <v>4</v>
      </c>
      <c r="F31" s="50" t="str">
        <f>IF($G$29=$I$29,CONCATENATE("Winner Match #",$A$29),IF($G$29&gt;$I$29,$D$29,$F$29))</f>
        <v>Winner Match #28</v>
      </c>
      <c r="G31" s="175" t="str">
        <f t="shared" si="1"/>
        <v/>
      </c>
      <c r="H31" s="49" t="s">
        <v>12</v>
      </c>
      <c r="I31" s="176" t="str">
        <f t="shared" si="2"/>
        <v/>
      </c>
      <c r="J31" s="51"/>
      <c r="K31" s="49" t="s">
        <v>12</v>
      </c>
      <c r="L31" s="52"/>
      <c r="M31" s="51"/>
      <c r="N31" s="49" t="s">
        <v>12</v>
      </c>
      <c r="O31" s="52"/>
      <c r="P31" s="51"/>
      <c r="Q31" s="49" t="s">
        <v>12</v>
      </c>
      <c r="R31" s="52"/>
      <c r="S31" s="193">
        <v>0.70833333333333337</v>
      </c>
      <c r="T31" s="197" t="s">
        <v>33</v>
      </c>
    </row>
    <row r="32" spans="1:20" ht="15.75" thickTop="1" x14ac:dyDescent="0.2">
      <c r="G32" s="27" t="str">
        <f t="shared" si="1"/>
        <v/>
      </c>
      <c r="I32" s="27" t="str">
        <f t="shared" ref="I32" si="3">IF(J32=L32,"",SUM(IF(J32&lt;L32,1,0),IF(M32&lt;O32,1,0),IF(P32&lt;=R32,0,1)))</f>
        <v/>
      </c>
      <c r="S32" s="117"/>
    </row>
    <row r="33" spans="19:19" x14ac:dyDescent="0.2">
      <c r="S33" s="117"/>
    </row>
    <row r="34" spans="19:19" x14ac:dyDescent="0.2">
      <c r="S34" s="117"/>
    </row>
    <row r="35" spans="19:19" x14ac:dyDescent="0.2">
      <c r="S35" s="117"/>
    </row>
    <row r="36" spans="19:19" x14ac:dyDescent="0.2">
      <c r="S36" s="117"/>
    </row>
    <row r="37" spans="19:19" x14ac:dyDescent="0.2">
      <c r="S37" s="117"/>
    </row>
    <row r="38" spans="19:19" x14ac:dyDescent="0.2">
      <c r="S38" s="118"/>
    </row>
  </sheetData>
  <phoneticPr fontId="0" type="noConversion"/>
  <printOptions horizontalCentered="1"/>
  <pageMargins left="0.59055118110236227" right="0.59055118110236227" top="0.89" bottom="0.39370078740157483" header="0.51181102362204722" footer="0.51181102362204722"/>
  <pageSetup paperSize="9" scale="90" orientation="landscape" horizontalDpi="4294967292" verticalDpi="4294967292" r:id="rId1"/>
  <headerFooter alignWithMargins="0">
    <oddHeader>&amp;C&amp;12Rezultat</oddHeader>
    <oddFooter xml:space="preserve">&amp;R
</oddFooter>
  </headerFooter>
  <ignoredErrors>
    <ignoredError sqref="G2:G31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N48"/>
  <sheetViews>
    <sheetView workbookViewId="0">
      <selection activeCell="D6" sqref="D6"/>
    </sheetView>
  </sheetViews>
  <sheetFormatPr defaultColWidth="9.140625" defaultRowHeight="9.75" x14ac:dyDescent="0.2"/>
  <cols>
    <col min="1" max="1" width="14.7109375" style="55" customWidth="1"/>
    <col min="2" max="4" width="12.7109375" style="55" customWidth="1"/>
    <col min="5" max="5" width="10.28515625" style="55" customWidth="1"/>
    <col min="6" max="10" width="12.7109375" style="55" customWidth="1"/>
    <col min="11" max="16384" width="9.140625" style="55"/>
  </cols>
  <sheetData>
    <row r="1" spans="1:14" ht="9.9499999999999993" customHeight="1" x14ac:dyDescent="0.2">
      <c r="A1" s="53" t="str">
        <f>CONCATENATE(Rezultat!$D$2," ")</f>
        <v xml:space="preserve">Radanović / Vrbanc </v>
      </c>
      <c r="B1"/>
      <c r="C1" s="54"/>
      <c r="D1" s="54"/>
      <c r="I1"/>
      <c r="J1"/>
      <c r="K1" s="56"/>
      <c r="L1" s="56"/>
      <c r="M1" s="56"/>
      <c r="N1" s="56"/>
    </row>
    <row r="2" spans="1:14" ht="9.9499999999999993" customHeight="1" x14ac:dyDescent="0.2">
      <c r="A2" s="57"/>
      <c r="B2"/>
      <c r="C2" s="54"/>
      <c r="D2" s="54"/>
      <c r="I2"/>
      <c r="J2"/>
      <c r="K2" s="56"/>
      <c r="L2" s="56"/>
      <c r="M2" s="56"/>
      <c r="N2" s="56"/>
    </row>
    <row r="3" spans="1:14" ht="9.9499999999999993" customHeight="1" x14ac:dyDescent="0.2">
      <c r="A3" s="58" t="str">
        <f>CONCATENATE("",Rezultat!$A$2,"")</f>
        <v>1</v>
      </c>
      <c r="B3" s="59" t="str">
        <f>CONCATENATE(Rezultat!$D$14," ")</f>
        <v xml:space="preserve">Winner Match #1 </v>
      </c>
      <c r="C3"/>
      <c r="D3" s="54"/>
      <c r="G3"/>
      <c r="H3"/>
      <c r="I3"/>
      <c r="J3"/>
      <c r="K3" s="56"/>
      <c r="L3" s="56"/>
      <c r="M3" s="56"/>
      <c r="N3" s="56"/>
    </row>
    <row r="4" spans="1:14" ht="9.9499999999999993" customHeight="1" x14ac:dyDescent="0.2">
      <c r="A4" s="60" t="str">
        <f>CONCATENATE("(",Rezultat!$G$2," : ",Rezultat!$I$2,")")</f>
        <v>( : )</v>
      </c>
      <c r="B4" s="61"/>
      <c r="C4"/>
      <c r="D4" s="54"/>
      <c r="G4"/>
      <c r="H4"/>
      <c r="I4"/>
      <c r="J4"/>
      <c r="K4" s="56"/>
      <c r="L4" s="56"/>
      <c r="M4" s="56"/>
      <c r="N4" s="56"/>
    </row>
    <row r="5" spans="1:14" ht="9.9499999999999993" customHeight="1" x14ac:dyDescent="0.2">
      <c r="A5" s="62" t="str">
        <f>CONCATENATE(Rezultat!$F$2," ")</f>
        <v xml:space="preserve">Kontrec / Lovšin </v>
      </c>
      <c r="B5" s="63"/>
      <c r="C5"/>
      <c r="D5" s="54"/>
      <c r="E5"/>
      <c r="G5"/>
      <c r="I5"/>
      <c r="J5"/>
      <c r="K5" s="56"/>
      <c r="L5" s="56"/>
      <c r="M5" s="56"/>
      <c r="N5" s="56"/>
    </row>
    <row r="6" spans="1:14" ht="9.9499999999999993" customHeight="1" x14ac:dyDescent="0.2">
      <c r="A6" s="64"/>
      <c r="B6" s="58" t="str">
        <f>CONCATENATE("",Rezultat!$A$14,"")</f>
        <v>13</v>
      </c>
      <c r="C6" s="65" t="str">
        <f>CONCATENATE(Rezultat!$D$22," ")</f>
        <v xml:space="preserve">Winner Match #13 </v>
      </c>
      <c r="D6"/>
      <c r="E6"/>
      <c r="F6"/>
      <c r="G6"/>
      <c r="J6"/>
      <c r="K6" s="56"/>
      <c r="L6" s="56"/>
      <c r="M6" s="56"/>
      <c r="N6" s="56"/>
    </row>
    <row r="7" spans="1:14" ht="9.9499999999999993" customHeight="1" x14ac:dyDescent="0.2">
      <c r="A7" s="53" t="str">
        <f>CONCATENATE(Rezultat!$D$3," ")</f>
        <v xml:space="preserve">Benedik Bevc / Hrovat </v>
      </c>
      <c r="B7" s="66" t="str">
        <f>CONCATENATE("(",Rezultat!$G$14," : ",Rezultat!$I$14,")")</f>
        <v>( : )</v>
      </c>
      <c r="C7" s="61"/>
      <c r="D7"/>
      <c r="E7"/>
      <c r="F7"/>
      <c r="G7"/>
      <c r="H7"/>
      <c r="I7"/>
      <c r="J7"/>
      <c r="K7" s="56"/>
      <c r="L7" s="56"/>
      <c r="M7" s="56"/>
      <c r="N7" s="56"/>
    </row>
    <row r="8" spans="1:14" ht="9.9499999999999993" customHeight="1" x14ac:dyDescent="0.2">
      <c r="A8" s="57"/>
      <c r="B8" s="67"/>
      <c r="C8" s="67"/>
      <c r="D8"/>
      <c r="E8"/>
      <c r="F8"/>
      <c r="G8" s="64" t="str">
        <f>CONCATENATE(Rezultat!$F$26," ")</f>
        <v xml:space="preserve">Loser Match #22 </v>
      </c>
      <c r="I8"/>
      <c r="J8" s="68" t="str">
        <f>CONCATENATE(Rezultat!$F$13," ")</f>
        <v xml:space="preserve">Loser Match #8 </v>
      </c>
      <c r="K8"/>
      <c r="L8" s="56"/>
      <c r="M8" s="56"/>
      <c r="N8" s="56"/>
    </row>
    <row r="9" spans="1:14" ht="9.9499999999999993" customHeight="1" x14ac:dyDescent="0.2">
      <c r="A9" s="58" t="str">
        <f>CONCATENATE("",Rezultat!$A$3,"")</f>
        <v>2</v>
      </c>
      <c r="B9" s="69" t="str">
        <f>CONCATENATE(Rezultat!$F$14," ")</f>
        <v xml:space="preserve">Winner Match #2 </v>
      </c>
      <c r="C9" s="67"/>
      <c r="D9" s="54"/>
      <c r="E9" s="70" t="s">
        <v>18</v>
      </c>
      <c r="G9" s="71"/>
      <c r="H9"/>
      <c r="I9"/>
      <c r="J9" s="72"/>
      <c r="K9"/>
      <c r="L9"/>
      <c r="M9" s="56"/>
      <c r="N9" s="56"/>
    </row>
    <row r="10" spans="1:14" ht="9.9499999999999993" customHeight="1" x14ac:dyDescent="0.2">
      <c r="A10" s="60" t="str">
        <f>CONCATENATE("(",Rezultat!$G$3," : ",Rezultat!$I$3,")")</f>
        <v>( : )</v>
      </c>
      <c r="B10" s="73"/>
      <c r="C10" s="63"/>
      <c r="D10" s="54"/>
      <c r="E10" s="74"/>
      <c r="G10" s="75"/>
      <c r="H10"/>
      <c r="I10" s="76" t="str">
        <f>CONCATENATE(Rezultat!$D$18," ")</f>
        <v xml:space="preserve">Winner Match #12 </v>
      </c>
      <c r="J10" s="77" t="str">
        <f>CONCATENATE("",Rezultat!$A$13,"")</f>
        <v>12</v>
      </c>
      <c r="K10"/>
      <c r="L10"/>
      <c r="M10" s="56"/>
      <c r="N10" s="56"/>
    </row>
    <row r="11" spans="1:14" ht="9.9499999999999993" customHeight="1" x14ac:dyDescent="0.2">
      <c r="A11" s="62" t="str">
        <f>CONCATENATE(Rezultat!$F$3," ")</f>
        <v xml:space="preserve">Kersnik / Jančar </v>
      </c>
      <c r="B11" s="54"/>
      <c r="C11" s="78"/>
      <c r="D11" s="54"/>
      <c r="E11"/>
      <c r="G11" s="79"/>
      <c r="H11"/>
      <c r="I11" s="80"/>
      <c r="J11" s="81" t="str">
        <f>CONCATENATE("(",Rezultat!$I$13," : ",Rezultat!$G$13,")")</f>
        <v>( : )</v>
      </c>
      <c r="K11"/>
      <c r="L11"/>
      <c r="M11" s="56"/>
      <c r="N11" s="56"/>
    </row>
    <row r="12" spans="1:14" ht="9.9499999999999993" customHeight="1" x14ac:dyDescent="0.2">
      <c r="A12" s="64"/>
      <c r="B12" s="54"/>
      <c r="C12" s="58" t="str">
        <f>CONCATENATE("",Rezultat!$A$22,"")</f>
        <v>21</v>
      </c>
      <c r="D12" s="65" t="str">
        <f>CONCATENATE(Rezultat!$D$28," ")</f>
        <v xml:space="preserve">Winner Match #21 </v>
      </c>
      <c r="E12" s="82" t="str">
        <f>CONCATENATE("",Rezultat!$A$28,"")</f>
        <v>27</v>
      </c>
      <c r="F12" s="54" t="str">
        <f>CONCATENATE(Rezultat!$F$28," ")</f>
        <v xml:space="preserve">Winner Match #25 </v>
      </c>
      <c r="G12" s="77" t="str">
        <f>CONCATENATE("",Rezultat!$A$26,"")</f>
        <v>25</v>
      </c>
      <c r="H12" s="68" t="str">
        <f>CONCATENATE(Rezultat!$D$24," ")</f>
        <v xml:space="preserve">Winner Match #17 </v>
      </c>
      <c r="I12" s="77" t="str">
        <f>CONCATENATE("",Rezultat!$A$18,"")</f>
        <v>17</v>
      </c>
      <c r="J12" s="83" t="str">
        <f>CONCATENATE(Rezultat!$D$13," ")</f>
        <v xml:space="preserve">Loser Match #7 </v>
      </c>
      <c r="K12"/>
      <c r="L12" s="56"/>
      <c r="M12" s="56"/>
      <c r="N12" s="56"/>
    </row>
    <row r="13" spans="1:14" ht="9.9499999999999993" customHeight="1" x14ac:dyDescent="0.2">
      <c r="A13" s="53" t="str">
        <f>CONCATENATE(Rezultat!$D$4," ")</f>
        <v xml:space="preserve">Stipanović / Šutalo </v>
      </c>
      <c r="B13" s="54"/>
      <c r="C13" s="66" t="str">
        <f>CONCATENATE("(",Rezultat!$G$22," : ",Rezultat!$I$22,")")</f>
        <v>( : )</v>
      </c>
      <c r="D13" s="73"/>
      <c r="E13" s="84" t="str">
        <f>CONCATENATE("(",Rezultat!$G$28," : ",Rezultat!$I$28,")")</f>
        <v>( : )</v>
      </c>
      <c r="F13" s="85"/>
      <c r="G13" s="81" t="str">
        <f>CONCATENATE("(",Rezultat!$I$26," : ",Rezultat!$G$26,")")</f>
        <v>( : )</v>
      </c>
      <c r="H13" s="86"/>
      <c r="I13" s="81" t="str">
        <f>CONCATENATE("(",Rezultat!$G$18," : ",Rezultat!$I$18,")")</f>
        <v>( : )</v>
      </c>
      <c r="J13"/>
      <c r="K13"/>
      <c r="L13"/>
      <c r="M13" s="56"/>
      <c r="N13" s="56"/>
    </row>
    <row r="14" spans="1:14" ht="9.9499999999999993" customHeight="1" x14ac:dyDescent="0.2">
      <c r="A14" s="57"/>
      <c r="B14" s="54"/>
      <c r="C14" s="67"/>
      <c r="D14" s="54"/>
      <c r="E14"/>
      <c r="G14" s="87"/>
      <c r="H14" s="87"/>
      <c r="I14" s="83" t="str">
        <f>CONCATENATE(Rezultat!$F$18," ")</f>
        <v xml:space="preserve">Loser Match #13 </v>
      </c>
      <c r="J14"/>
      <c r="K14" s="56"/>
      <c r="L14"/>
      <c r="M14" s="56"/>
      <c r="N14" s="56"/>
    </row>
    <row r="15" spans="1:14" ht="9.9499999999999993" customHeight="1" x14ac:dyDescent="0.2">
      <c r="A15" s="58" t="str">
        <f>CONCATENATE("",Rezultat!$A$4,"")</f>
        <v>3</v>
      </c>
      <c r="B15" s="65" t="str">
        <f>CONCATENATE(Rezultat!$D$15," ")</f>
        <v xml:space="preserve">Winner Match #3 </v>
      </c>
      <c r="C15" s="67"/>
      <c r="D15" s="54"/>
      <c r="G15" s="87"/>
      <c r="H15" s="79"/>
      <c r="I15"/>
      <c r="J15"/>
      <c r="K15" s="56"/>
      <c r="L15" s="56"/>
      <c r="M15" s="56"/>
      <c r="N15" s="56"/>
    </row>
    <row r="16" spans="1:14" ht="9.9499999999999993" customHeight="1" x14ac:dyDescent="0.2">
      <c r="A16" s="60" t="str">
        <f>CONCATENATE("(",Rezultat!$G$4," : ",Rezultat!$I$4,")")</f>
        <v>( : )</v>
      </c>
      <c r="B16" s="61"/>
      <c r="C16" s="67"/>
      <c r="D16" s="54"/>
      <c r="G16" s="88" t="str">
        <f>CONCATENATE(Rezultat!$D$26," ")</f>
        <v xml:space="preserve">Winner Match #23 </v>
      </c>
      <c r="H16" s="77" t="str">
        <f>CONCATENATE("",Rezultat!$A$24,"")</f>
        <v>23</v>
      </c>
      <c r="I16"/>
      <c r="J16" s="68" t="str">
        <f>CONCATENATE(Rezultat!$F$12," ")</f>
        <v xml:space="preserve">Loser Match #6 </v>
      </c>
      <c r="K16" s="56"/>
      <c r="L16" s="56"/>
      <c r="M16" s="56"/>
      <c r="N16" s="56"/>
    </row>
    <row r="17" spans="1:14" ht="9.9499999999999993" customHeight="1" x14ac:dyDescent="0.2">
      <c r="A17" s="62" t="str">
        <f>CONCATENATE(Rezultat!$F$4," ")</f>
        <v xml:space="preserve">Uzelac / Bečić </v>
      </c>
      <c r="B17" s="67"/>
      <c r="C17" s="67"/>
      <c r="D17" s="54"/>
      <c r="G17" s="85"/>
      <c r="H17" s="81" t="str">
        <f>CONCATENATE("(",Rezultat!$G$24," : ",Rezultat!$I$24,")")</f>
        <v>( : )</v>
      </c>
      <c r="I17"/>
      <c r="J17" s="72"/>
      <c r="K17" s="56"/>
      <c r="L17" s="56"/>
      <c r="M17" s="56"/>
      <c r="N17" s="56"/>
    </row>
    <row r="18" spans="1:14" ht="9.9499999999999993" customHeight="1" x14ac:dyDescent="0.2">
      <c r="A18" s="89"/>
      <c r="B18" s="58" t="str">
        <f>CONCATENATE("",Rezultat!$A$15,"")</f>
        <v>14</v>
      </c>
      <c r="C18" s="90" t="str">
        <f>CONCATENATE(Rezultat!$F$22," ")</f>
        <v xml:space="preserve">Winner Match #14 </v>
      </c>
      <c r="D18" s="54"/>
      <c r="H18" s="87"/>
      <c r="I18" s="76" t="str">
        <f>CONCATENATE(Rezultat!$D$19," ")</f>
        <v xml:space="preserve">Winner Match #11 </v>
      </c>
      <c r="J18" s="77" t="str">
        <f>CONCATENATE("",Rezultat!$A$12,"")</f>
        <v>11</v>
      </c>
      <c r="K18" s="56"/>
      <c r="L18"/>
      <c r="M18" s="56"/>
      <c r="N18" s="56"/>
    </row>
    <row r="19" spans="1:14" ht="9.9499999999999993" customHeight="1" x14ac:dyDescent="0.2">
      <c r="A19" s="53" t="str">
        <f>CONCATENATE(Rezultat!$D$5," ")</f>
        <v xml:space="preserve">Mijoč / Vidović </v>
      </c>
      <c r="B19" s="66" t="str">
        <f>CONCATENATE("(",Rezultat!$G$15," : ",Rezultat!$I$15,")")</f>
        <v>( : )</v>
      </c>
      <c r="C19" s="73"/>
      <c r="D19" s="54"/>
      <c r="H19" s="87"/>
      <c r="I19" s="80"/>
      <c r="J19" s="81" t="str">
        <f>CONCATENATE("(",Rezultat!$I$12," : ",Rezultat!$G$12,")")</f>
        <v>( : )</v>
      </c>
      <c r="K19" s="56"/>
      <c r="L19"/>
      <c r="M19" s="56"/>
      <c r="N19" s="56"/>
    </row>
    <row r="20" spans="1:14" ht="9.9499999999999993" customHeight="1" x14ac:dyDescent="0.2">
      <c r="A20" s="57"/>
      <c r="B20" s="67"/>
      <c r="C20"/>
      <c r="D20" s="91" t="str">
        <f>CONCATENATE(Rezultat!$D$31," ")</f>
        <v xml:space="preserve">Winner Match #27 </v>
      </c>
      <c r="E20" s="92"/>
      <c r="F20" s="91" t="str">
        <f>CONCATENATE(Rezultat!$D$30," ")</f>
        <v xml:space="preserve">Loser Match #27 </v>
      </c>
      <c r="H20" s="93" t="str">
        <f>CONCATENATE(Rezultat!$F$24," ")</f>
        <v xml:space="preserve">Winner Match #18 </v>
      </c>
      <c r="I20" s="77" t="str">
        <f>CONCATENATE("",Rezultat!$A$19,"")</f>
        <v>18</v>
      </c>
      <c r="J20" s="83" t="str">
        <f>CONCATENATE(Rezultat!$D$12," ")</f>
        <v xml:space="preserve">Loser Match #5 </v>
      </c>
      <c r="K20" s="56"/>
      <c r="L20" s="56"/>
      <c r="M20" s="56"/>
      <c r="N20" s="56"/>
    </row>
    <row r="21" spans="1:14" ht="9.9499999999999993" customHeight="1" x14ac:dyDescent="0.2">
      <c r="A21" s="58" t="str">
        <f>CONCATENATE("",Rezultat!$A$5,"")</f>
        <v>4</v>
      </c>
      <c r="B21" s="90" t="str">
        <f>CONCATENATE(Rezultat!$F$15," ")</f>
        <v xml:space="preserve">Winner Match #4 </v>
      </c>
      <c r="C21" s="54"/>
      <c r="D21" s="86"/>
      <c r="E21" s="94"/>
      <c r="F21" s="95"/>
      <c r="H21" s="85"/>
      <c r="I21" s="81" t="str">
        <f>CONCATENATE("(",Rezultat!$G$19," : ",Rezultat!$I$19,")")</f>
        <v>( : )</v>
      </c>
      <c r="J21" s="56"/>
      <c r="K21" s="56"/>
      <c r="L21" s="56"/>
      <c r="M21" s="56"/>
      <c r="N21" s="56"/>
    </row>
    <row r="22" spans="1:14" ht="9.9499999999999993" customHeight="1" x14ac:dyDescent="0.2">
      <c r="A22" s="60" t="str">
        <f>CONCATENATE("(",Rezultat!$G$5," : ",Rezultat!$I$5,")")</f>
        <v>( : )</v>
      </c>
      <c r="B22" s="73"/>
      <c r="C22" s="54"/>
      <c r="D22" s="96" t="s">
        <v>19</v>
      </c>
      <c r="E22" s="94"/>
      <c r="F22" s="97" t="s">
        <v>20</v>
      </c>
      <c r="H22"/>
      <c r="I22" s="83" t="str">
        <f>CONCATENATE(Rezultat!$F$19," ")</f>
        <v xml:space="preserve">Loser Match #14 </v>
      </c>
      <c r="J22"/>
      <c r="K22" s="56"/>
      <c r="L22" s="56"/>
      <c r="M22" s="56"/>
      <c r="N22" s="56"/>
    </row>
    <row r="23" spans="1:14" ht="9.9499999999999993" customHeight="1" x14ac:dyDescent="0.2">
      <c r="A23" s="62" t="str">
        <f>CONCATENATE(Rezultat!$F$5," ")</f>
        <v xml:space="preserve">Ovčina  / Ćosić </v>
      </c>
      <c r="B23"/>
      <c r="C23" s="54"/>
      <c r="D23" s="96"/>
      <c r="F23" s="98"/>
      <c r="H23"/>
      <c r="I23"/>
      <c r="J23" s="56"/>
      <c r="K23" s="56"/>
      <c r="L23" s="56"/>
      <c r="M23" s="56"/>
      <c r="N23" s="56"/>
    </row>
    <row r="24" spans="1:14" ht="9.9499999999999993" customHeight="1" x14ac:dyDescent="0.2">
      <c r="A24"/>
      <c r="B24" s="54"/>
      <c r="C24"/>
      <c r="D24" s="99" t="str">
        <f>CONCATENATE("",Rezultat!$A$31,"")</f>
        <v>30</v>
      </c>
      <c r="E24" s="94"/>
      <c r="F24" s="58" t="str">
        <f>CONCATENATE("",Rezultat!$A$30,"")</f>
        <v>29</v>
      </c>
      <c r="G24"/>
      <c r="I24"/>
      <c r="J24" s="56"/>
      <c r="K24" s="56"/>
      <c r="L24" s="56"/>
      <c r="M24" s="56"/>
      <c r="N24" s="56"/>
    </row>
    <row r="25" spans="1:14" ht="9.9499999999999993" customHeight="1" x14ac:dyDescent="0.2">
      <c r="A25" s="53" t="str">
        <f>CONCATENATE(Rezultat!$D$6," ")</f>
        <v xml:space="preserve">Bečić / Bečić </v>
      </c>
      <c r="B25"/>
      <c r="C25" s="54"/>
      <c r="D25" s="100"/>
      <c r="F25" s="63"/>
      <c r="G25" s="56"/>
      <c r="I25"/>
      <c r="J25"/>
      <c r="K25" s="56"/>
      <c r="L25" s="56"/>
      <c r="M25" s="56"/>
      <c r="N25" s="56"/>
    </row>
    <row r="26" spans="1:14" ht="9.9499999999999993" customHeight="1" x14ac:dyDescent="0.2">
      <c r="A26" s="57"/>
      <c r="B26"/>
      <c r="C26" s="54"/>
      <c r="D26" s="100" t="str">
        <f>CONCATENATE("(",Rezultat!$G$31," : ",Rezultat!$I$31,")")</f>
        <v>( : )</v>
      </c>
      <c r="F26" s="97" t="str">
        <f>CONCATENATE("(",Rezultat!$G$30," : ",Rezultat!$I$30,")")</f>
        <v>( : )</v>
      </c>
      <c r="G26"/>
      <c r="H26"/>
      <c r="I26"/>
      <c r="J26"/>
      <c r="K26" s="56"/>
      <c r="L26" s="56"/>
      <c r="M26" s="56"/>
      <c r="N26" s="56"/>
    </row>
    <row r="27" spans="1:14" ht="9.9499999999999993" customHeight="1" x14ac:dyDescent="0.2">
      <c r="A27" s="58" t="str">
        <f>CONCATENATE("",Rezultat!$A$6,"")</f>
        <v>5</v>
      </c>
      <c r="B27" s="53" t="str">
        <f>CONCATENATE(Rezultat!$D$16," ")</f>
        <v xml:space="preserve">Winner Match #5 </v>
      </c>
      <c r="C27"/>
      <c r="D27" s="100"/>
      <c r="F27" s="101"/>
      <c r="I27" s="56"/>
    </row>
    <row r="28" spans="1:14" ht="9.9499999999999993" customHeight="1" x14ac:dyDescent="0.2">
      <c r="A28" s="60" t="str">
        <f>CONCATENATE("(",Rezultat!$G$6," : ",Rezultat!$I$6,")")</f>
        <v>( : )</v>
      </c>
      <c r="B28" s="61"/>
      <c r="C28"/>
      <c r="D28" s="102" t="str">
        <f>CONCATENATE(Rezultat!$F$31," ")</f>
        <v xml:space="preserve">Winner Match #28 </v>
      </c>
      <c r="F28" s="103" t="str">
        <f>CONCATENATE(Rezultat!$F$30," ")</f>
        <v xml:space="preserve">Loser Match #28 </v>
      </c>
      <c r="H28"/>
      <c r="J28"/>
    </row>
    <row r="29" spans="1:14" ht="9.9499999999999993" customHeight="1" x14ac:dyDescent="0.2">
      <c r="A29" s="62" t="str">
        <f>CONCATENATE(Rezultat!$F$6," ")</f>
        <v xml:space="preserve">Fabjan / Kregar </v>
      </c>
      <c r="B29" s="67"/>
      <c r="C29"/>
      <c r="D29" s="104"/>
      <c r="F29" s="94"/>
      <c r="G29"/>
      <c r="J29"/>
    </row>
    <row r="30" spans="1:14" ht="9.9499999999999993" customHeight="1" x14ac:dyDescent="0.2">
      <c r="A30" s="56"/>
      <c r="B30" s="58" t="str">
        <f>CONCATENATE("",Rezultat!$A$16,"")</f>
        <v>15</v>
      </c>
      <c r="C30" s="53" t="str">
        <f>CONCATENATE(Rezultat!$D$23," ")</f>
        <v xml:space="preserve">Winner Match #15 </v>
      </c>
      <c r="D30"/>
      <c r="F30"/>
      <c r="G30"/>
      <c r="H30"/>
      <c r="I30"/>
      <c r="J30"/>
    </row>
    <row r="31" spans="1:14" ht="9.9499999999999993" customHeight="1" x14ac:dyDescent="0.2">
      <c r="A31" s="53" t="str">
        <f>CONCATENATE(Rezultat!$D$7," ")</f>
        <v xml:space="preserve">Burazer / Nikpalj </v>
      </c>
      <c r="B31" s="66" t="str">
        <f>CONCATENATE("(",Rezultat!$G$16," : ",Rezultat!$I$16,")")</f>
        <v>( : )</v>
      </c>
      <c r="C31" s="61"/>
      <c r="D31"/>
      <c r="F31"/>
      <c r="H31"/>
      <c r="I31"/>
      <c r="J31"/>
    </row>
    <row r="32" spans="1:14" ht="9.9499999999999993" customHeight="1" x14ac:dyDescent="0.2">
      <c r="A32" s="57"/>
      <c r="B32" s="67"/>
      <c r="C32" s="67"/>
      <c r="D32" s="54"/>
      <c r="G32" s="64" t="str">
        <f>CONCATENATE(Rezultat!$F$27," ")</f>
        <v xml:space="preserve">Loser Match #21 </v>
      </c>
      <c r="I32"/>
      <c r="J32" s="68" t="str">
        <f>CONCATENATE(Rezultat!$F$11," ")</f>
        <v xml:space="preserve">Loser Match #4 </v>
      </c>
      <c r="K32"/>
    </row>
    <row r="33" spans="1:12" ht="9.9499999999999993" customHeight="1" x14ac:dyDescent="0.2">
      <c r="A33" s="58" t="str">
        <f>CONCATENATE("",Rezultat!$A$7,"")</f>
        <v>6</v>
      </c>
      <c r="B33" s="62" t="str">
        <f>CONCATENATE(Rezultat!$F$16," ")</f>
        <v xml:space="preserve">Winner Match #6 </v>
      </c>
      <c r="C33" s="67"/>
      <c r="D33" s="54"/>
      <c r="G33" s="71"/>
      <c r="I33"/>
      <c r="J33" s="72"/>
      <c r="K33"/>
    </row>
    <row r="34" spans="1:12" ht="9.9499999999999993" customHeight="1" x14ac:dyDescent="0.2">
      <c r="A34" s="60" t="str">
        <f>CONCATENATE("(",Rezultat!$G$7," : ",Rezultat!$I$7,")")</f>
        <v>( : )</v>
      </c>
      <c r="B34" s="73"/>
      <c r="C34" s="63"/>
      <c r="D34" s="54"/>
      <c r="G34" s="75"/>
      <c r="I34" s="76" t="str">
        <f>CONCATENATE(Rezultat!$D$20," ")</f>
        <v xml:space="preserve">Winner Match #10 </v>
      </c>
      <c r="J34" s="77" t="str">
        <f>CONCATENATE("",Rezultat!$A$11,"")</f>
        <v>10</v>
      </c>
      <c r="K34"/>
      <c r="L34"/>
    </row>
    <row r="35" spans="1:12" ht="9.9499999999999993" customHeight="1" x14ac:dyDescent="0.2">
      <c r="A35" s="62" t="str">
        <f>CONCATENATE(Rezultat!$F$7," ")</f>
        <v xml:space="preserve">Protulipac / Štokan </v>
      </c>
      <c r="B35"/>
      <c r="C35" s="105"/>
      <c r="D35" s="54"/>
      <c r="E35" s="106"/>
      <c r="G35" s="87"/>
      <c r="H35"/>
      <c r="I35" s="80"/>
      <c r="J35" s="81" t="str">
        <f>CONCATENATE("(",Rezultat!$I$11," : ",Rezultat!$G$11,")")</f>
        <v>( : )</v>
      </c>
      <c r="K35"/>
    </row>
    <row r="36" spans="1:12" ht="9.9499999999999993" customHeight="1" x14ac:dyDescent="0.2">
      <c r="A36" s="89"/>
      <c r="B36"/>
      <c r="C36" s="58" t="str">
        <f>CONCATENATE("",Rezultat!$A$23,"")</f>
        <v>22</v>
      </c>
      <c r="D36" s="107" t="str">
        <f>CONCATENATE(Rezultat!$D$29," ")</f>
        <v xml:space="preserve">Winner Match #22 </v>
      </c>
      <c r="E36" s="108" t="str">
        <f>CONCATENATE("",Rezultat!$A$29,"")</f>
        <v>28</v>
      </c>
      <c r="F36" s="54" t="str">
        <f>CONCATENATE(Rezultat!$F$29," ")</f>
        <v xml:space="preserve">Winner Match #26 </v>
      </c>
      <c r="G36" s="77" t="str">
        <f>CONCATENATE("",Rezultat!$A$27,"")</f>
        <v>26</v>
      </c>
      <c r="H36"/>
      <c r="I36" s="77" t="str">
        <f>CONCATENATE("",Rezultat!$A$20,"")</f>
        <v>19</v>
      </c>
      <c r="J36" s="83" t="str">
        <f>CONCATENATE(Rezultat!$D$11," ")</f>
        <v xml:space="preserve">Loser Match #3 </v>
      </c>
      <c r="K36"/>
    </row>
    <row r="37" spans="1:12" ht="9.9499999999999993" customHeight="1" x14ac:dyDescent="0.2">
      <c r="A37" s="53" t="str">
        <f>CONCATENATE(Rezultat!$D$8," ")</f>
        <v xml:space="preserve">Savović / Raičević </v>
      </c>
      <c r="B37" s="54"/>
      <c r="C37" s="66" t="str">
        <f>CONCATENATE("(",Rezultat!$G$23," : ",Rezultat!$I$23,")")</f>
        <v>( : )</v>
      </c>
      <c r="D37" s="73"/>
      <c r="E37" s="109" t="str">
        <f>CONCATENATE("(",Rezultat!$G$29," : ",Rezultat!$I$29,")")</f>
        <v>( : )</v>
      </c>
      <c r="F37" s="85"/>
      <c r="G37" s="81" t="str">
        <f>CONCATENATE("(",Rezultat!$I$27," : ",Rezultat!$G$27,")")</f>
        <v>( : )</v>
      </c>
      <c r="H37" s="76" t="str">
        <f>CONCATENATE(Rezultat!$D$25," ")</f>
        <v xml:space="preserve">Winner Match #19 </v>
      </c>
      <c r="I37" s="81" t="str">
        <f>CONCATENATE("(",Rezultat!$G$20," : ",Rezultat!$I$20,")")</f>
        <v>( : )</v>
      </c>
      <c r="K37"/>
    </row>
    <row r="38" spans="1:12" ht="9.9499999999999993" customHeight="1" x14ac:dyDescent="0.2">
      <c r="A38" s="57"/>
      <c r="B38" s="54"/>
      <c r="C38" s="67"/>
      <c r="D38" s="54"/>
      <c r="E38" s="56"/>
      <c r="G38" s="87"/>
      <c r="H38" s="87"/>
      <c r="I38" s="83" t="str">
        <f>CONCATENATE(Rezultat!$F$20," ")</f>
        <v xml:space="preserve">Loser Match #15 </v>
      </c>
      <c r="J38"/>
      <c r="K38" s="56"/>
      <c r="L38"/>
    </row>
    <row r="39" spans="1:12" ht="9.9499999999999993" customHeight="1" x14ac:dyDescent="0.2">
      <c r="A39" s="58" t="str">
        <f>CONCATENATE("",Rezultat!$A$8,"")</f>
        <v>7</v>
      </c>
      <c r="B39" s="53" t="str">
        <f>CONCATENATE(Rezultat!$D$17," ")</f>
        <v xml:space="preserve">Winner Match #7 </v>
      </c>
      <c r="C39" s="67"/>
      <c r="D39" s="54"/>
      <c r="E39" s="70"/>
      <c r="G39" s="87"/>
      <c r="H39" s="87"/>
      <c r="J39" s="56"/>
      <c r="K39" s="56"/>
    </row>
    <row r="40" spans="1:12" ht="9.9499999999999993" customHeight="1" x14ac:dyDescent="0.2">
      <c r="A40" s="60" t="str">
        <f>CONCATENATE("(",Rezultat!$G$8," : ",Rezultat!$I$8,")")</f>
        <v>( : )</v>
      </c>
      <c r="B40" s="61"/>
      <c r="C40" s="67"/>
      <c r="D40"/>
      <c r="E40"/>
      <c r="F40"/>
      <c r="G40" s="88" t="str">
        <f>CONCATENATE(Rezultat!$D$27," ")</f>
        <v xml:space="preserve">Winner Match #24 </v>
      </c>
      <c r="H40" s="77" t="str">
        <f>CONCATENATE("",Rezultat!$A$25,"")</f>
        <v>24</v>
      </c>
      <c r="I40"/>
      <c r="J40" s="76" t="str">
        <f>CONCATENATE(Rezultat!$F$10," ")</f>
        <v xml:space="preserve">Loser Match #2 </v>
      </c>
      <c r="K40" s="56"/>
      <c r="L40"/>
    </row>
    <row r="41" spans="1:12" ht="9.9499999999999993" customHeight="1" x14ac:dyDescent="0.2">
      <c r="A41" s="62" t="str">
        <f>CONCATENATE(Rezultat!$F$8," ")</f>
        <v xml:space="preserve">Pečan / Veber </v>
      </c>
      <c r="B41" s="67"/>
      <c r="C41" s="67"/>
      <c r="D41"/>
      <c r="E41"/>
      <c r="F41"/>
      <c r="G41" s="85"/>
      <c r="H41" s="81" t="str">
        <f>CONCATENATE("(",Rezultat!$G$25," : ",Rezultat!$I$25,")")</f>
        <v>( : )</v>
      </c>
      <c r="I41"/>
      <c r="J41" s="79"/>
      <c r="K41" s="56"/>
    </row>
    <row r="42" spans="1:12" ht="9.9499999999999993" customHeight="1" x14ac:dyDescent="0.2">
      <c r="A42" s="89"/>
      <c r="B42" s="58" t="str">
        <f>CONCATENATE("",Rezultat!$A$17,"")</f>
        <v>16</v>
      </c>
      <c r="C42" s="62" t="str">
        <f>CONCATENATE(Rezultat!$F$23," ")</f>
        <v xml:space="preserve">Winner Match #16 </v>
      </c>
      <c r="D42"/>
      <c r="E42"/>
      <c r="F42"/>
      <c r="G42"/>
      <c r="H42" s="87"/>
      <c r="I42" s="76" t="str">
        <f>CONCATENATE(Rezultat!$D$21," ")</f>
        <v xml:space="preserve">Winner Match #9 </v>
      </c>
      <c r="J42" s="77" t="str">
        <f>CONCATENATE("",Rezultat!$A$10,"")</f>
        <v>9</v>
      </c>
      <c r="K42" s="56"/>
      <c r="L42"/>
    </row>
    <row r="43" spans="1:12" ht="9.9499999999999993" customHeight="1" x14ac:dyDescent="0.2">
      <c r="A43" s="53" t="str">
        <f>CONCATENATE(Rezultat!$D$9," ")</f>
        <v xml:space="preserve">Koraca / Volarić </v>
      </c>
      <c r="B43" s="66" t="str">
        <f>CONCATENATE("(",Rezultat!$G$17," : ",Rezultat!$I$17,")")</f>
        <v>( : )</v>
      </c>
      <c r="C43" s="73"/>
      <c r="D43"/>
      <c r="E43"/>
      <c r="F43"/>
      <c r="G43"/>
      <c r="H43" s="87"/>
      <c r="I43" s="80"/>
      <c r="J43" s="81" t="str">
        <f>CONCATENATE("(",Rezultat!$I$10," : ",Rezultat!$G$10,")")</f>
        <v>( : )</v>
      </c>
      <c r="K43" s="56"/>
    </row>
    <row r="44" spans="1:12" ht="9.9499999999999993" customHeight="1" x14ac:dyDescent="0.2">
      <c r="A44" s="57"/>
      <c r="B44" s="67"/>
      <c r="C44"/>
      <c r="D44"/>
      <c r="E44"/>
      <c r="F44"/>
      <c r="G44"/>
      <c r="H44" s="93" t="str">
        <f>CONCATENATE(Rezultat!$F$25," ")</f>
        <v xml:space="preserve">Winner Match #20 </v>
      </c>
      <c r="I44" s="77" t="str">
        <f>CONCATENATE("",Rezultat!$A$21,"")</f>
        <v>20</v>
      </c>
      <c r="J44" s="83" t="str">
        <f>CONCATENATE(Rezultat!$D$10," ")</f>
        <v xml:space="preserve">Loser Match #1 </v>
      </c>
      <c r="K44" s="56"/>
    </row>
    <row r="45" spans="1:12" ht="9.9499999999999993" customHeight="1" x14ac:dyDescent="0.2">
      <c r="A45" s="58" t="str">
        <f>CONCATENATE("",Rezultat!$A$9,"")</f>
        <v>8</v>
      </c>
      <c r="B45" s="62" t="str">
        <f>CONCATENATE(Rezultat!$F$17," ")</f>
        <v xml:space="preserve">Winner Match #8 </v>
      </c>
      <c r="C45" s="54"/>
      <c r="D45" s="54"/>
      <c r="E45"/>
      <c r="H45" s="85"/>
      <c r="I45" s="81" t="str">
        <f>CONCATENATE("(",Rezultat!$G$21," : ",Rezultat!$I$21,")")</f>
        <v>( : )</v>
      </c>
      <c r="J45" s="56"/>
      <c r="K45" s="56"/>
    </row>
    <row r="46" spans="1:12" ht="9.9499999999999993" customHeight="1" x14ac:dyDescent="0.2">
      <c r="A46" s="60" t="str">
        <f>CONCATENATE("(",Rezultat!$G$9," : ",Rezultat!$I$9,")")</f>
        <v>( : )</v>
      </c>
      <c r="B46" s="73"/>
      <c r="C46" s="54"/>
      <c r="D46" s="54"/>
      <c r="E46"/>
      <c r="H46"/>
      <c r="I46" s="83" t="str">
        <f>CONCATENATE(Rezultat!$F$21," ")</f>
        <v xml:space="preserve">Loser Match #16 </v>
      </c>
      <c r="J46"/>
      <c r="K46" s="56"/>
    </row>
    <row r="47" spans="1:12" ht="9.9499999999999993" customHeight="1" x14ac:dyDescent="0.2">
      <c r="A47" s="62" t="str">
        <f>CONCATENATE(Rezultat!$F$9," ")</f>
        <v xml:space="preserve">Krmpotić / Kezerić </v>
      </c>
      <c r="B47"/>
      <c r="C47" s="54"/>
      <c r="D47" s="54"/>
      <c r="H47"/>
      <c r="I47"/>
      <c r="J47"/>
      <c r="K47" s="56"/>
    </row>
    <row r="48" spans="1:12" ht="12.75" x14ac:dyDescent="0.2">
      <c r="A48"/>
      <c r="B48"/>
      <c r="C48"/>
      <c r="D48" s="54"/>
      <c r="H48"/>
      <c r="I48"/>
      <c r="J48"/>
      <c r="K48" s="56"/>
    </row>
  </sheetData>
  <phoneticPr fontId="0" type="noConversion"/>
  <printOptions horizontalCentered="1" verticalCentered="1"/>
  <pageMargins left="0.39370078740157483" right="0.39370078740157483" top="0.27559055118110237" bottom="0.39370078740157483" header="0.51181102362204722" footer="0.27559055118110237"/>
  <pageSetup paperSize="9" scale="110" orientation="landscape" horizontalDpi="4294967292" verticalDpi="4294967292" r:id="rId1"/>
  <headerFooter alignWithMargins="0">
    <oddHeader>&amp;C&amp;16Tablica 16 ekipa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D18"/>
  <sheetViews>
    <sheetView topLeftCell="A7" workbookViewId="0">
      <selection activeCell="C30" sqref="C30"/>
    </sheetView>
  </sheetViews>
  <sheetFormatPr defaultRowHeight="12.75" x14ac:dyDescent="0.2"/>
  <cols>
    <col min="1" max="1" width="3" style="14" customWidth="1"/>
    <col min="2" max="2" width="24.42578125" customWidth="1"/>
  </cols>
  <sheetData>
    <row r="1" spans="1:4" ht="39" customHeight="1" thickTop="1" thickBot="1" x14ac:dyDescent="0.25">
      <c r="A1" s="110" t="s">
        <v>28</v>
      </c>
      <c r="B1" s="113" t="s">
        <v>27</v>
      </c>
      <c r="C1" s="164" t="s">
        <v>30</v>
      </c>
      <c r="D1" s="165" t="s">
        <v>25</v>
      </c>
    </row>
    <row r="2" spans="1:4" ht="15.75" customHeight="1" thickTop="1" x14ac:dyDescent="0.2">
      <c r="A2" s="111">
        <v>1</v>
      </c>
      <c r="B2" s="114" t="str">
        <f>IF(Rezultat!$G$31=Rezultat!$I$31,"1. Rank",IF(Rezultat!$G$31&gt;Rezultat!$I$31,Rezultat!$D$31,Rezultat!$F$31))</f>
        <v>1. Rank</v>
      </c>
      <c r="C2" s="162"/>
      <c r="D2" s="163">
        <v>100</v>
      </c>
    </row>
    <row r="3" spans="1:4" ht="15.75" customHeight="1" x14ac:dyDescent="0.2">
      <c r="A3" s="111">
        <f>SUM(A2,1)</f>
        <v>2</v>
      </c>
      <c r="B3" s="114" t="str">
        <f>IF(Rezultat!$G$31=Rezultat!$I$31,"2. Rank",IF(Rezultat!$G$31&lt;Rezultat!$I$31,Rezultat!$D$31,Rezultat!$F$31))</f>
        <v>2. Rank</v>
      </c>
      <c r="C3" s="158"/>
      <c r="D3" s="159">
        <v>90</v>
      </c>
    </row>
    <row r="4" spans="1:4" ht="15.75" customHeight="1" x14ac:dyDescent="0.2">
      <c r="A4" s="111">
        <f>SUM(A3,1)</f>
        <v>3</v>
      </c>
      <c r="B4" s="114" t="str">
        <f>IF(Rezultat!$G$30=Rezultat!$I$30,"3. Rank",IF(Rezultat!$G$30&gt;Rezultat!$I$30,Rezultat!$D$30,Rezultat!$F$30))</f>
        <v>3. Rank</v>
      </c>
      <c r="C4" s="158"/>
      <c r="D4" s="159">
        <v>80</v>
      </c>
    </row>
    <row r="5" spans="1:4" ht="15.75" customHeight="1" x14ac:dyDescent="0.2">
      <c r="A5" s="111">
        <f>SUM(A4,1)</f>
        <v>4</v>
      </c>
      <c r="B5" s="114" t="str">
        <f>IF(Rezultat!$G$30=Rezultat!$I$30,"4. Rank",IF(Rezultat!$G$30&lt;Rezultat!$I$30,Rezultat!$D$30,Rezultat!$F$30))</f>
        <v>4. Rank</v>
      </c>
      <c r="C5" s="158"/>
      <c r="D5" s="159">
        <v>70</v>
      </c>
    </row>
    <row r="6" spans="1:4" ht="15.75" customHeight="1" x14ac:dyDescent="0.2">
      <c r="A6" s="111">
        <f>SUM(A5,1)</f>
        <v>5</v>
      </c>
      <c r="B6" s="114" t="str">
        <f>IF(Rezultat!$G$26=Rezultat!$I$26,"5. Rank",IF(Rezultat!$G$26&lt;Rezultat!$I$26,Rezultat!$D$26,Rezultat!$F$26))</f>
        <v>5. Rank</v>
      </c>
      <c r="C6" s="158"/>
      <c r="D6" s="159">
        <v>60</v>
      </c>
    </row>
    <row r="7" spans="1:4" ht="15.75" customHeight="1" x14ac:dyDescent="0.2">
      <c r="A7" s="111">
        <v>5</v>
      </c>
      <c r="B7" s="114" t="str">
        <f>IF(Rezultat!$G$27=Rezultat!$I$27,"5. Rank",IF(Rezultat!$G$27&lt;Rezultat!$I$27,Rezultat!$D$27,Rezultat!$F$27))</f>
        <v>5. Rank</v>
      </c>
      <c r="C7" s="158"/>
      <c r="D7" s="166">
        <v>60</v>
      </c>
    </row>
    <row r="8" spans="1:4" ht="15.75" customHeight="1" x14ac:dyDescent="0.2">
      <c r="A8" s="112">
        <v>7</v>
      </c>
      <c r="B8" s="115" t="str">
        <f>IF(Rezultat!$G$24=Rezultat!$I$24,"7. Rank",IF(Rezultat!$G$24&lt;Rezultat!$I$24,Rezultat!$D$24,Rezultat!$F$24))</f>
        <v>7. Rank</v>
      </c>
      <c r="C8" s="158"/>
      <c r="D8" s="159">
        <v>50</v>
      </c>
    </row>
    <row r="9" spans="1:4" ht="15.75" customHeight="1" x14ac:dyDescent="0.2">
      <c r="A9" s="111">
        <v>7</v>
      </c>
      <c r="B9" s="114" t="str">
        <f>IF(Rezultat!$G$25=Rezultat!$I$25,"7. Rank",IF(Rezultat!$G$25&lt;Rezultat!$I$25,Rezultat!$D$25,Rezultat!$F$25))</f>
        <v>7. Rank</v>
      </c>
      <c r="C9" s="158"/>
      <c r="D9" s="159">
        <v>50</v>
      </c>
    </row>
    <row r="10" spans="1:4" ht="15.75" customHeight="1" x14ac:dyDescent="0.2">
      <c r="A10" s="111">
        <v>9</v>
      </c>
      <c r="B10" s="114" t="str">
        <f>IF(Rezultat!$G$18=Rezultat!$I$18,"9. Rank",IF(Rezultat!$G$18&lt;Rezultat!$I$18,Rezultat!$D$18,Rezultat!$F$18))</f>
        <v>9. Rank</v>
      </c>
      <c r="C10" s="158"/>
      <c r="D10" s="159">
        <v>40</v>
      </c>
    </row>
    <row r="11" spans="1:4" ht="15.75" customHeight="1" x14ac:dyDescent="0.2">
      <c r="A11" s="111">
        <v>9</v>
      </c>
      <c r="B11" s="114" t="str">
        <f>IF(Rezultat!$G$19=Rezultat!$I$19,"9. Rank",IF(Rezultat!$G$19&lt;Rezultat!$I$19,Rezultat!$D$19,Rezultat!$F$19))</f>
        <v>9. Rank</v>
      </c>
      <c r="C11" s="158"/>
      <c r="D11" s="159">
        <v>40</v>
      </c>
    </row>
    <row r="12" spans="1:4" ht="15.75" customHeight="1" x14ac:dyDescent="0.2">
      <c r="A12" s="111">
        <v>9</v>
      </c>
      <c r="B12" s="114" t="str">
        <f>IF(Rezultat!$G$20=Rezultat!$I$20,"9. Rank",IF(Rezultat!$G$20&lt;Rezultat!$I$20,Rezultat!$D$20,Rezultat!$F$20))</f>
        <v>9. Rank</v>
      </c>
      <c r="C12" s="158"/>
      <c r="D12" s="159">
        <v>40</v>
      </c>
    </row>
    <row r="13" spans="1:4" ht="15.75" customHeight="1" x14ac:dyDescent="0.2">
      <c r="A13" s="111">
        <v>9</v>
      </c>
      <c r="B13" s="114" t="str">
        <f>IF(Rezultat!$G$21=Rezultat!$I$21,"9. Rank",IF(Rezultat!$G$21&lt;Rezultat!$I$21,Rezultat!$D$21,Rezultat!$F$21))</f>
        <v>9. Rank</v>
      </c>
      <c r="C13" s="158"/>
      <c r="D13" s="159">
        <v>40</v>
      </c>
    </row>
    <row r="14" spans="1:4" ht="15.75" customHeight="1" x14ac:dyDescent="0.2">
      <c r="A14" s="111">
        <v>13</v>
      </c>
      <c r="B14" s="114" t="str">
        <f>IF(Rezultat!$G$10=Rezultat!$I$10,"13. Rank",IF(Rezultat!$G$10&lt;Rezultat!$I$10,Rezultat!$D$10,Rezultat!$F$10))</f>
        <v>13. Rank</v>
      </c>
      <c r="C14" s="158"/>
      <c r="D14" s="163">
        <v>30</v>
      </c>
    </row>
    <row r="15" spans="1:4" ht="15.75" customHeight="1" x14ac:dyDescent="0.2">
      <c r="A15" s="111">
        <v>13</v>
      </c>
      <c r="B15" s="114" t="str">
        <f>IF(Rezultat!$G$11=Rezultat!$I$11,"13. Rank",IF(Rezultat!$G$11&lt;Rezultat!$I$11,Rezultat!$D$11,Rezultat!$F$11))</f>
        <v>13. Rank</v>
      </c>
      <c r="C15" s="158"/>
      <c r="D15" s="159">
        <v>30</v>
      </c>
    </row>
    <row r="16" spans="1:4" ht="15.75" customHeight="1" x14ac:dyDescent="0.2">
      <c r="A16" s="111">
        <v>13</v>
      </c>
      <c r="B16" s="114" t="str">
        <f>IF(Rezultat!$G$12=Rezultat!$I$12,"13. Rank",IF(Rezultat!$G$12&lt;Rezultat!$I$12,Rezultat!$D$12,Rezultat!$F$12))</f>
        <v>13. Rank</v>
      </c>
      <c r="C16" s="158"/>
      <c r="D16" s="159">
        <v>30</v>
      </c>
    </row>
    <row r="17" spans="1:4" ht="15.75" customHeight="1" thickBot="1" x14ac:dyDescent="0.25">
      <c r="A17" s="111">
        <v>13</v>
      </c>
      <c r="B17" s="116" t="str">
        <f>IF(Rezultat!$G$13=Rezultat!$I$13,"13. Rank",IF(Rezultat!$G$13&lt;Rezultat!$I$13,Rezultat!$D$13,Rezultat!$F$13))</f>
        <v>13. Rank</v>
      </c>
      <c r="C17" s="160"/>
      <c r="D17" s="161">
        <v>30</v>
      </c>
    </row>
    <row r="18" spans="1:4" ht="15.75" customHeight="1" thickTop="1" x14ac:dyDescent="0.2">
      <c r="A18" s="156"/>
      <c r="B18" s="157"/>
      <c r="C18" s="167"/>
      <c r="D18" s="168"/>
    </row>
  </sheetData>
  <phoneticPr fontId="0" type="noConversion"/>
  <printOptions horizontalCentered="1"/>
  <pageMargins left="0.74803149606299213" right="0.74803149606299213" top="1.5748031496062993" bottom="0.98425196850393704" header="0.51181102362204722" footer="0.51181102362204722"/>
  <pageSetup paperSize="9" scale="120" orientation="portrait" horizontalDpi="4294967292" verticalDpi="4294967292" r:id="rId1"/>
  <headerFooter alignWithMargins="0">
    <oddHeader>&amp;C&amp;16POREDAK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18</vt:i4>
      </vt:variant>
    </vt:vector>
  </HeadingPairs>
  <TitlesOfParts>
    <vt:vector size="22" baseType="lpstr">
      <vt:lpstr>Nositelji</vt:lpstr>
      <vt:lpstr>Rezultat</vt:lpstr>
      <vt:lpstr>Tablica</vt:lpstr>
      <vt:lpstr>Poredak</vt:lpstr>
      <vt:lpstr>Nositelji!fillPlayers_10</vt:lpstr>
      <vt:lpstr>Nositelji!fillPlayers_11</vt:lpstr>
      <vt:lpstr>Nositelji!fillPlayers_12</vt:lpstr>
      <vt:lpstr>Nositelji!fillPlayers_13</vt:lpstr>
      <vt:lpstr>Nositelji!fillPlayers_14</vt:lpstr>
      <vt:lpstr>Nositelji!fillPlayers_15</vt:lpstr>
      <vt:lpstr>Nositelji!fillPlayers_16</vt:lpstr>
      <vt:lpstr>Nositelji!fillPlayers_17</vt:lpstr>
      <vt:lpstr>Nositelji!fillPlayers_2</vt:lpstr>
      <vt:lpstr>Nositelji!fillPlayers_4</vt:lpstr>
      <vt:lpstr>Nositelji!fillPlayers_5</vt:lpstr>
      <vt:lpstr>Nositelji!fillPlayers_6</vt:lpstr>
      <vt:lpstr>Nositelji!fillPlayers_9</vt:lpstr>
      <vt:lpstr>Rezultat!Ispis_naslova</vt:lpstr>
      <vt:lpstr>Nositelji!Podrucje_ispisa</vt:lpstr>
      <vt:lpstr>Poredak!Podrucje_ispisa</vt:lpstr>
      <vt:lpstr>Rezultat!Podrucje_ispisa</vt:lpstr>
      <vt:lpstr>Tablica!Podrucje_ispisa</vt:lpstr>
    </vt:vector>
  </TitlesOfParts>
  <Company>clicdesign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Hurni</dc:creator>
  <cp:lastModifiedBy>Windows User</cp:lastModifiedBy>
  <cp:lastPrinted>2009-06-18T12:52:36Z</cp:lastPrinted>
  <dcterms:created xsi:type="dcterms:W3CDTF">2005-06-20T09:20:28Z</dcterms:created>
  <dcterms:modified xsi:type="dcterms:W3CDTF">2018-08-09T18:04:05Z</dcterms:modified>
</cp:coreProperties>
</file>